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21075" windowHeight="8190" tabRatio="893" activeTab="5"/>
  </bookViews>
  <sheets>
    <sheet name="A3 PLANILHA DE ORÇAMENTO" sheetId="13" r:id="rId1"/>
    <sheet name="A4 COMPOSIÇÕES AUXILIARES" sheetId="22" r:id="rId2"/>
    <sheet name="A5 COMPOSIÇÃO BDI" sheetId="15" r:id="rId3"/>
    <sheet name="A6 COMPOSIÇÃO DE ENCARGOS" sheetId="17" r:id="rId4"/>
    <sheet name="A7 CRONOGRAMA" sheetId="20" r:id="rId5"/>
    <sheet name="A8 MODELO BOLETIM DE MED" sheetId="25" r:id="rId6"/>
    <sheet name="CABEÇALHO (NÃO IMPRIMIR)" sheetId="26" r:id="rId7"/>
  </sheets>
  <definedNames>
    <definedName name="_xlnm.Print_Area" localSheetId="0">'A3 PLANILHA DE ORÇAMENTO'!$A$1:$H$63</definedName>
    <definedName name="_xlnm.Print_Area" localSheetId="1">'A4 COMPOSIÇÕES AUXILIARES'!$A$1:$F$125</definedName>
    <definedName name="_xlnm.Print_Titles" localSheetId="0">'A3 PLANILHA DE ORÇAMENTO'!$1:$8</definedName>
    <definedName name="_xlnm.Print_Titles" localSheetId="1">'A4 COMPOSIÇÕES AUXILIARES'!$1:$7</definedName>
    <definedName name="_xlnm.Print_Titles" localSheetId="4">'A7 CRONOGRAMA'!$1:$7</definedName>
    <definedName name="_xlnm.Print_Titles" localSheetId="5">'A8 MODELO BOLETIM DE MED'!$1:$8</definedName>
  </definedNames>
  <calcPr calcId="145621"/>
</workbook>
</file>

<file path=xl/calcChain.xml><?xml version="1.0" encoding="utf-8"?>
<calcChain xmlns="http://schemas.openxmlformats.org/spreadsheetml/2006/main">
  <c r="E17" i="20" l="1"/>
  <c r="F116" i="22" l="1"/>
  <c r="F117" i="22" l="1"/>
  <c r="F115" i="22"/>
  <c r="F118" i="22" l="1"/>
  <c r="F56" i="13" s="1"/>
  <c r="G56" i="13" s="1"/>
  <c r="H56" i="13" s="1"/>
  <c r="F48" i="13"/>
  <c r="F109" i="22"/>
  <c r="F107" i="22"/>
  <c r="F110" i="22"/>
  <c r="F108" i="22"/>
  <c r="F47" i="13"/>
  <c r="F102" i="22"/>
  <c r="F101" i="22"/>
  <c r="F100" i="22"/>
  <c r="F95" i="22"/>
  <c r="F94" i="22"/>
  <c r="F93" i="22"/>
  <c r="F88" i="22"/>
  <c r="F87" i="22"/>
  <c r="F86" i="22"/>
  <c r="F81" i="22"/>
  <c r="F80" i="22"/>
  <c r="F79" i="22"/>
  <c r="F82" i="22" s="1"/>
  <c r="F44" i="13" s="1"/>
  <c r="F111" i="22" l="1"/>
  <c r="F103" i="22"/>
  <c r="F96" i="22"/>
  <c r="F46" i="13" s="1"/>
  <c r="F89" i="22"/>
  <c r="F45" i="13" s="1"/>
  <c r="F74" i="22" l="1"/>
  <c r="F73" i="22"/>
  <c r="F75" i="22" l="1"/>
  <c r="F40" i="13" s="1"/>
  <c r="F67" i="22"/>
  <c r="F68" i="22"/>
  <c r="F66" i="22"/>
  <c r="F69" i="22" l="1"/>
  <c r="F39" i="13" s="1"/>
  <c r="F61" i="22"/>
  <c r="F60" i="22"/>
  <c r="F62" i="22" l="1"/>
  <c r="F55" i="13" s="1"/>
  <c r="F19" i="22"/>
  <c r="F20" i="22"/>
  <c r="F11" i="22"/>
  <c r="F12" i="22"/>
  <c r="F13" i="22"/>
  <c r="C3" i="20" l="1"/>
  <c r="C4" i="20"/>
  <c r="C5" i="20"/>
  <c r="C2" i="20"/>
  <c r="A3" i="20"/>
  <c r="A4" i="20"/>
  <c r="A5" i="20"/>
  <c r="A2" i="20"/>
  <c r="C3" i="17"/>
  <c r="C4" i="17"/>
  <c r="C5" i="17"/>
  <c r="A3" i="17"/>
  <c r="A4" i="17"/>
  <c r="A5" i="17"/>
  <c r="C2" i="17"/>
  <c r="A2" i="17"/>
  <c r="B3" i="15"/>
  <c r="B4" i="15"/>
  <c r="B5" i="15"/>
  <c r="A3" i="15"/>
  <c r="A4" i="15"/>
  <c r="A5" i="15"/>
  <c r="B2" i="15"/>
  <c r="A2" i="15"/>
  <c r="A2" i="13"/>
  <c r="B3" i="22"/>
  <c r="B4" i="22"/>
  <c r="B5" i="22"/>
  <c r="B2" i="22"/>
  <c r="C2" i="13"/>
  <c r="A3" i="22"/>
  <c r="A4" i="22"/>
  <c r="A5" i="22"/>
  <c r="A2" i="22"/>
  <c r="C3" i="13"/>
  <c r="C4" i="13"/>
  <c r="C5" i="13"/>
  <c r="A3" i="13"/>
  <c r="A4" i="13"/>
  <c r="A5" i="13"/>
  <c r="G160" i="25"/>
  <c r="H160" i="25" s="1"/>
  <c r="G159" i="25"/>
  <c r="H159" i="25" s="1"/>
  <c r="G158" i="25"/>
  <c r="H158" i="25" s="1"/>
  <c r="G157" i="25"/>
  <c r="H157" i="25" s="1"/>
  <c r="G156" i="25"/>
  <c r="H156" i="25" s="1"/>
  <c r="G155" i="25"/>
  <c r="H155" i="25" s="1"/>
  <c r="G154" i="25"/>
  <c r="H154" i="25" s="1"/>
  <c r="G153" i="25"/>
  <c r="H153" i="25" s="1"/>
  <c r="G152" i="25"/>
  <c r="H152" i="25" s="1"/>
  <c r="G151" i="25"/>
  <c r="H151" i="25" s="1"/>
  <c r="N150" i="25"/>
  <c r="K150" i="25"/>
  <c r="M149" i="25"/>
  <c r="J149" i="25"/>
  <c r="H149" i="25"/>
  <c r="K149" i="25" s="1"/>
  <c r="N149" i="25" s="1"/>
  <c r="G149" i="25"/>
  <c r="M148" i="25"/>
  <c r="J148" i="25"/>
  <c r="G148" i="25"/>
  <c r="H148" i="25" s="1"/>
  <c r="K148" i="25" s="1"/>
  <c r="N148" i="25" s="1"/>
  <c r="M147" i="25"/>
  <c r="J147" i="25"/>
  <c r="H147" i="25"/>
  <c r="K147" i="25" s="1"/>
  <c r="N147" i="25" s="1"/>
  <c r="G147" i="25"/>
  <c r="M146" i="25"/>
  <c r="J146" i="25"/>
  <c r="G146" i="25"/>
  <c r="H146" i="25" s="1"/>
  <c r="K146" i="25" s="1"/>
  <c r="N146" i="25" s="1"/>
  <c r="M145" i="25"/>
  <c r="J145" i="25"/>
  <c r="H145" i="25"/>
  <c r="K145" i="25" s="1"/>
  <c r="N145" i="25" s="1"/>
  <c r="G145" i="25"/>
  <c r="M144" i="25"/>
  <c r="J144" i="25"/>
  <c r="G144" i="25"/>
  <c r="H144" i="25" s="1"/>
  <c r="K144" i="25" s="1"/>
  <c r="N144" i="25" s="1"/>
  <c r="M143" i="25"/>
  <c r="J143" i="25"/>
  <c r="H143" i="25"/>
  <c r="K143" i="25" s="1"/>
  <c r="N143" i="25" s="1"/>
  <c r="G143" i="25"/>
  <c r="M142" i="25"/>
  <c r="J142" i="25"/>
  <c r="G142" i="25"/>
  <c r="H142" i="25" s="1"/>
  <c r="K142" i="25" s="1"/>
  <c r="N142" i="25" s="1"/>
  <c r="M141" i="25"/>
  <c r="J141" i="25"/>
  <c r="H141" i="25"/>
  <c r="K141" i="25" s="1"/>
  <c r="N141" i="25" s="1"/>
  <c r="G141" i="25"/>
  <c r="M140" i="25"/>
  <c r="J140" i="25"/>
  <c r="G140" i="25"/>
  <c r="H140" i="25" s="1"/>
  <c r="M138" i="25"/>
  <c r="J138" i="25"/>
  <c r="H138" i="25"/>
  <c r="K138" i="25" s="1"/>
  <c r="N138" i="25" s="1"/>
  <c r="G138" i="25"/>
  <c r="M137" i="25"/>
  <c r="J137" i="25"/>
  <c r="G137" i="25"/>
  <c r="H137" i="25" s="1"/>
  <c r="K137" i="25" s="1"/>
  <c r="N137" i="25" s="1"/>
  <c r="M136" i="25"/>
  <c r="J136" i="25"/>
  <c r="H136" i="25"/>
  <c r="K136" i="25" s="1"/>
  <c r="N136" i="25" s="1"/>
  <c r="G136" i="25"/>
  <c r="M135" i="25"/>
  <c r="J135" i="25"/>
  <c r="G135" i="25"/>
  <c r="H135" i="25" s="1"/>
  <c r="K135" i="25" s="1"/>
  <c r="N135" i="25" s="1"/>
  <c r="M134" i="25"/>
  <c r="J134" i="25"/>
  <c r="H134" i="25"/>
  <c r="K134" i="25" s="1"/>
  <c r="N134" i="25" s="1"/>
  <c r="G134" i="25"/>
  <c r="M133" i="25"/>
  <c r="J133" i="25"/>
  <c r="G133" i="25"/>
  <c r="H133" i="25" s="1"/>
  <c r="K133" i="25" s="1"/>
  <c r="N133" i="25" s="1"/>
  <c r="M132" i="25"/>
  <c r="J132" i="25"/>
  <c r="H132" i="25"/>
  <c r="K132" i="25" s="1"/>
  <c r="N132" i="25" s="1"/>
  <c r="G132" i="25"/>
  <c r="M131" i="25"/>
  <c r="J131" i="25"/>
  <c r="G131" i="25"/>
  <c r="H131" i="25" s="1"/>
  <c r="K131" i="25" s="1"/>
  <c r="N131" i="25" s="1"/>
  <c r="M130" i="25"/>
  <c r="J130" i="25"/>
  <c r="G130" i="25"/>
  <c r="H130" i="25" s="1"/>
  <c r="K130" i="25" s="1"/>
  <c r="N130" i="25" s="1"/>
  <c r="M129" i="25"/>
  <c r="J129" i="25"/>
  <c r="G129" i="25"/>
  <c r="H129" i="25" s="1"/>
  <c r="M127" i="25"/>
  <c r="J127" i="25"/>
  <c r="G127" i="25"/>
  <c r="H127" i="25" s="1"/>
  <c r="K127" i="25" s="1"/>
  <c r="N127" i="25" s="1"/>
  <c r="M126" i="25"/>
  <c r="J126" i="25"/>
  <c r="H126" i="25"/>
  <c r="K126" i="25" s="1"/>
  <c r="N126" i="25" s="1"/>
  <c r="G126" i="25"/>
  <c r="M125" i="25"/>
  <c r="J125" i="25"/>
  <c r="G125" i="25"/>
  <c r="H125" i="25" s="1"/>
  <c r="K125" i="25" s="1"/>
  <c r="N125" i="25" s="1"/>
  <c r="M124" i="25"/>
  <c r="J124" i="25"/>
  <c r="H124" i="25"/>
  <c r="K124" i="25" s="1"/>
  <c r="N124" i="25" s="1"/>
  <c r="G124" i="25"/>
  <c r="M123" i="25"/>
  <c r="J123" i="25"/>
  <c r="G123" i="25"/>
  <c r="H123" i="25" s="1"/>
  <c r="K123" i="25" s="1"/>
  <c r="N123" i="25" s="1"/>
  <c r="M122" i="25"/>
  <c r="J122" i="25"/>
  <c r="H122" i="25"/>
  <c r="K122" i="25" s="1"/>
  <c r="N122" i="25" s="1"/>
  <c r="G122" i="25"/>
  <c r="M121" i="25"/>
  <c r="J121" i="25"/>
  <c r="G121" i="25"/>
  <c r="H121" i="25" s="1"/>
  <c r="K121" i="25" s="1"/>
  <c r="N121" i="25" s="1"/>
  <c r="M120" i="25"/>
  <c r="J120" i="25"/>
  <c r="H120" i="25"/>
  <c r="K120" i="25" s="1"/>
  <c r="N120" i="25" s="1"/>
  <c r="G120" i="25"/>
  <c r="M119" i="25"/>
  <c r="J119" i="25"/>
  <c r="G119" i="25"/>
  <c r="H119" i="25" s="1"/>
  <c r="M118" i="25"/>
  <c r="J118" i="25"/>
  <c r="H118" i="25"/>
  <c r="K118" i="25" s="1"/>
  <c r="G118" i="25"/>
  <c r="M116" i="25"/>
  <c r="J116" i="25"/>
  <c r="G116" i="25"/>
  <c r="H116" i="25" s="1"/>
  <c r="K116" i="25" s="1"/>
  <c r="N116" i="25" s="1"/>
  <c r="M115" i="25"/>
  <c r="J115" i="25"/>
  <c r="H115" i="25"/>
  <c r="K115" i="25" s="1"/>
  <c r="N115" i="25" s="1"/>
  <c r="G115" i="25"/>
  <c r="M114" i="25"/>
  <c r="J114" i="25"/>
  <c r="G114" i="25"/>
  <c r="H114" i="25" s="1"/>
  <c r="K114" i="25" s="1"/>
  <c r="N114" i="25" s="1"/>
  <c r="M113" i="25"/>
  <c r="J113" i="25"/>
  <c r="H113" i="25"/>
  <c r="K113" i="25" s="1"/>
  <c r="N113" i="25" s="1"/>
  <c r="G113" i="25"/>
  <c r="M112" i="25"/>
  <c r="J112" i="25"/>
  <c r="G112" i="25"/>
  <c r="H112" i="25" s="1"/>
  <c r="K112" i="25" s="1"/>
  <c r="N112" i="25" s="1"/>
  <c r="M111" i="25"/>
  <c r="J111" i="25"/>
  <c r="H111" i="25"/>
  <c r="K111" i="25" s="1"/>
  <c r="N111" i="25" s="1"/>
  <c r="G111" i="25"/>
  <c r="M110" i="25"/>
  <c r="J110" i="25"/>
  <c r="G110" i="25"/>
  <c r="H110" i="25" s="1"/>
  <c r="K110" i="25" s="1"/>
  <c r="N110" i="25" s="1"/>
  <c r="M109" i="25"/>
  <c r="J109" i="25"/>
  <c r="H109" i="25"/>
  <c r="K109" i="25" s="1"/>
  <c r="N109" i="25" s="1"/>
  <c r="G109" i="25"/>
  <c r="M108" i="25"/>
  <c r="J108" i="25"/>
  <c r="G108" i="25"/>
  <c r="H108" i="25" s="1"/>
  <c r="K108" i="25" s="1"/>
  <c r="N108" i="25" s="1"/>
  <c r="M107" i="25"/>
  <c r="J107" i="25"/>
  <c r="H107" i="25"/>
  <c r="G107" i="25"/>
  <c r="M105" i="25"/>
  <c r="J105" i="25"/>
  <c r="H105" i="25"/>
  <c r="K105" i="25" s="1"/>
  <c r="N105" i="25" s="1"/>
  <c r="G105" i="25"/>
  <c r="M104" i="25"/>
  <c r="J104" i="25"/>
  <c r="G104" i="25"/>
  <c r="H104" i="25" s="1"/>
  <c r="K104" i="25" s="1"/>
  <c r="N104" i="25" s="1"/>
  <c r="M103" i="25"/>
  <c r="J103" i="25"/>
  <c r="H103" i="25"/>
  <c r="K103" i="25" s="1"/>
  <c r="N103" i="25" s="1"/>
  <c r="G103" i="25"/>
  <c r="M102" i="25"/>
  <c r="J102" i="25"/>
  <c r="G102" i="25"/>
  <c r="H102" i="25" s="1"/>
  <c r="K102" i="25" s="1"/>
  <c r="N102" i="25" s="1"/>
  <c r="M101" i="25"/>
  <c r="J101" i="25"/>
  <c r="H101" i="25"/>
  <c r="K101" i="25" s="1"/>
  <c r="N101" i="25" s="1"/>
  <c r="G101" i="25"/>
  <c r="M100" i="25"/>
  <c r="J100" i="25"/>
  <c r="G100" i="25"/>
  <c r="H100" i="25" s="1"/>
  <c r="K100" i="25" s="1"/>
  <c r="N100" i="25" s="1"/>
  <c r="M99" i="25"/>
  <c r="J99" i="25"/>
  <c r="H99" i="25"/>
  <c r="K99" i="25" s="1"/>
  <c r="N99" i="25" s="1"/>
  <c r="G99" i="25"/>
  <c r="M98" i="25"/>
  <c r="J98" i="25"/>
  <c r="G98" i="25"/>
  <c r="H98" i="25" s="1"/>
  <c r="K98" i="25" s="1"/>
  <c r="N98" i="25" s="1"/>
  <c r="M97" i="25"/>
  <c r="J97" i="25"/>
  <c r="H97" i="25"/>
  <c r="K97" i="25" s="1"/>
  <c r="N97" i="25" s="1"/>
  <c r="G97" i="25"/>
  <c r="M96" i="25"/>
  <c r="J96" i="25"/>
  <c r="G96" i="25"/>
  <c r="H96" i="25" s="1"/>
  <c r="M94" i="25"/>
  <c r="J94" i="25"/>
  <c r="H94" i="25"/>
  <c r="K94" i="25" s="1"/>
  <c r="N94" i="25" s="1"/>
  <c r="G94" i="25"/>
  <c r="M93" i="25"/>
  <c r="J93" i="25"/>
  <c r="G93" i="25"/>
  <c r="H93" i="25" s="1"/>
  <c r="K93" i="25" s="1"/>
  <c r="N93" i="25" s="1"/>
  <c r="M92" i="25"/>
  <c r="J92" i="25"/>
  <c r="H92" i="25"/>
  <c r="K92" i="25" s="1"/>
  <c r="N92" i="25" s="1"/>
  <c r="G92" i="25"/>
  <c r="M91" i="25"/>
  <c r="J91" i="25"/>
  <c r="G91" i="25"/>
  <c r="H91" i="25" s="1"/>
  <c r="K91" i="25" s="1"/>
  <c r="N91" i="25" s="1"/>
  <c r="M90" i="25"/>
  <c r="J90" i="25"/>
  <c r="H90" i="25"/>
  <c r="K90" i="25" s="1"/>
  <c r="N90" i="25" s="1"/>
  <c r="G90" i="25"/>
  <c r="M89" i="25"/>
  <c r="J89" i="25"/>
  <c r="G89" i="25"/>
  <c r="H89" i="25" s="1"/>
  <c r="K89" i="25" s="1"/>
  <c r="N89" i="25" s="1"/>
  <c r="M88" i="25"/>
  <c r="J88" i="25"/>
  <c r="H88" i="25"/>
  <c r="K88" i="25" s="1"/>
  <c r="N88" i="25" s="1"/>
  <c r="G88" i="25"/>
  <c r="M87" i="25"/>
  <c r="J87" i="25"/>
  <c r="G87" i="25"/>
  <c r="H87" i="25" s="1"/>
  <c r="K87" i="25" s="1"/>
  <c r="N87" i="25" s="1"/>
  <c r="M86" i="25"/>
  <c r="J86" i="25"/>
  <c r="H86" i="25"/>
  <c r="K86" i="25" s="1"/>
  <c r="N86" i="25" s="1"/>
  <c r="G86" i="25"/>
  <c r="M85" i="25"/>
  <c r="J85" i="25"/>
  <c r="G85" i="25"/>
  <c r="H85" i="25" s="1"/>
  <c r="M83" i="25"/>
  <c r="J83" i="25"/>
  <c r="G83" i="25"/>
  <c r="H83" i="25" s="1"/>
  <c r="K83" i="25" s="1"/>
  <c r="N83" i="25" s="1"/>
  <c r="M82" i="25"/>
  <c r="J82" i="25"/>
  <c r="H82" i="25"/>
  <c r="K82" i="25" s="1"/>
  <c r="N82" i="25" s="1"/>
  <c r="G82" i="25"/>
  <c r="M81" i="25"/>
  <c r="J81" i="25"/>
  <c r="G81" i="25"/>
  <c r="H81" i="25" s="1"/>
  <c r="K81" i="25" s="1"/>
  <c r="N81" i="25" s="1"/>
  <c r="M80" i="25"/>
  <c r="J80" i="25"/>
  <c r="H80" i="25"/>
  <c r="K80" i="25" s="1"/>
  <c r="N80" i="25" s="1"/>
  <c r="G80" i="25"/>
  <c r="M79" i="25"/>
  <c r="J79" i="25"/>
  <c r="G79" i="25"/>
  <c r="H79" i="25" s="1"/>
  <c r="K79" i="25" s="1"/>
  <c r="N79" i="25" s="1"/>
  <c r="M78" i="25"/>
  <c r="J78" i="25"/>
  <c r="H78" i="25"/>
  <c r="K78" i="25" s="1"/>
  <c r="N78" i="25" s="1"/>
  <c r="G78" i="25"/>
  <c r="M77" i="25"/>
  <c r="J77" i="25"/>
  <c r="G77" i="25"/>
  <c r="H77" i="25" s="1"/>
  <c r="K77" i="25" s="1"/>
  <c r="N77" i="25" s="1"/>
  <c r="M76" i="25"/>
  <c r="J76" i="25"/>
  <c r="H76" i="25"/>
  <c r="K76" i="25" s="1"/>
  <c r="N76" i="25" s="1"/>
  <c r="G76" i="25"/>
  <c r="M75" i="25"/>
  <c r="J75" i="25"/>
  <c r="G75" i="25"/>
  <c r="H75" i="25" s="1"/>
  <c r="K75" i="25" s="1"/>
  <c r="N75" i="25" s="1"/>
  <c r="M74" i="25"/>
  <c r="J74" i="25"/>
  <c r="H74" i="25"/>
  <c r="G74" i="25"/>
  <c r="M72" i="25"/>
  <c r="J72" i="25"/>
  <c r="G72" i="25"/>
  <c r="H72" i="25" s="1"/>
  <c r="K72" i="25" s="1"/>
  <c r="N72" i="25" s="1"/>
  <c r="M71" i="25"/>
  <c r="J71" i="25"/>
  <c r="H71" i="25"/>
  <c r="K71" i="25" s="1"/>
  <c r="N71" i="25" s="1"/>
  <c r="G71" i="25"/>
  <c r="M70" i="25"/>
  <c r="J70" i="25"/>
  <c r="G70" i="25"/>
  <c r="H70" i="25" s="1"/>
  <c r="K70" i="25" s="1"/>
  <c r="N70" i="25" s="1"/>
  <c r="M69" i="25"/>
  <c r="J69" i="25"/>
  <c r="H69" i="25"/>
  <c r="K69" i="25" s="1"/>
  <c r="N69" i="25" s="1"/>
  <c r="G69" i="25"/>
  <c r="M68" i="25"/>
  <c r="J68" i="25"/>
  <c r="G68" i="25"/>
  <c r="H68" i="25" s="1"/>
  <c r="K68" i="25" s="1"/>
  <c r="N68" i="25" s="1"/>
  <c r="M67" i="25"/>
  <c r="J67" i="25"/>
  <c r="H67" i="25"/>
  <c r="K67" i="25" s="1"/>
  <c r="N67" i="25" s="1"/>
  <c r="G67" i="25"/>
  <c r="M66" i="25"/>
  <c r="J66" i="25"/>
  <c r="G66" i="25"/>
  <c r="H66" i="25" s="1"/>
  <c r="K66" i="25" s="1"/>
  <c r="N66" i="25" s="1"/>
  <c r="M65" i="25"/>
  <c r="J65" i="25"/>
  <c r="H65" i="25"/>
  <c r="K65" i="25" s="1"/>
  <c r="N65" i="25" s="1"/>
  <c r="G65" i="25"/>
  <c r="M64" i="25"/>
  <c r="J64" i="25"/>
  <c r="G64" i="25"/>
  <c r="H64" i="25" s="1"/>
  <c r="M63" i="25"/>
  <c r="J63" i="25"/>
  <c r="H63" i="25"/>
  <c r="K63" i="25" s="1"/>
  <c r="G63" i="25"/>
  <c r="M61" i="25"/>
  <c r="J61" i="25"/>
  <c r="H61" i="25"/>
  <c r="K61" i="25" s="1"/>
  <c r="N61" i="25" s="1"/>
  <c r="G61" i="25"/>
  <c r="M60" i="25"/>
  <c r="J60" i="25"/>
  <c r="G60" i="25"/>
  <c r="H60" i="25" s="1"/>
  <c r="K60" i="25" s="1"/>
  <c r="N60" i="25" s="1"/>
  <c r="M59" i="25"/>
  <c r="J59" i="25"/>
  <c r="H59" i="25"/>
  <c r="K59" i="25" s="1"/>
  <c r="N59" i="25" s="1"/>
  <c r="G59" i="25"/>
  <c r="M58" i="25"/>
  <c r="J58" i="25"/>
  <c r="G58" i="25"/>
  <c r="H58" i="25" s="1"/>
  <c r="K58" i="25" s="1"/>
  <c r="N58" i="25" s="1"/>
  <c r="M57" i="25"/>
  <c r="J57" i="25"/>
  <c r="H57" i="25"/>
  <c r="K57" i="25" s="1"/>
  <c r="N57" i="25" s="1"/>
  <c r="G57" i="25"/>
  <c r="M56" i="25"/>
  <c r="J56" i="25"/>
  <c r="G56" i="25"/>
  <c r="H56" i="25" s="1"/>
  <c r="K56" i="25" s="1"/>
  <c r="N56" i="25" s="1"/>
  <c r="M55" i="25"/>
  <c r="J55" i="25"/>
  <c r="H55" i="25"/>
  <c r="K55" i="25" s="1"/>
  <c r="N55" i="25" s="1"/>
  <c r="G55" i="25"/>
  <c r="M54" i="25"/>
  <c r="J54" i="25"/>
  <c r="G54" i="25"/>
  <c r="H54" i="25" s="1"/>
  <c r="K54" i="25" s="1"/>
  <c r="N54" i="25" s="1"/>
  <c r="M53" i="25"/>
  <c r="J53" i="25"/>
  <c r="H53" i="25"/>
  <c r="K53" i="25" s="1"/>
  <c r="N53" i="25" s="1"/>
  <c r="G53" i="25"/>
  <c r="M52" i="25"/>
  <c r="J52" i="25"/>
  <c r="G52" i="25"/>
  <c r="H52" i="25" s="1"/>
  <c r="M50" i="25"/>
  <c r="J50" i="25"/>
  <c r="H50" i="25"/>
  <c r="K50" i="25" s="1"/>
  <c r="N50" i="25" s="1"/>
  <c r="G50" i="25"/>
  <c r="M49" i="25"/>
  <c r="J49" i="25"/>
  <c r="G49" i="25"/>
  <c r="H49" i="25" s="1"/>
  <c r="K49" i="25" s="1"/>
  <c r="N49" i="25" s="1"/>
  <c r="M48" i="25"/>
  <c r="J48" i="25"/>
  <c r="H48" i="25"/>
  <c r="K48" i="25" s="1"/>
  <c r="N48" i="25" s="1"/>
  <c r="G48" i="25"/>
  <c r="M47" i="25"/>
  <c r="J47" i="25"/>
  <c r="G47" i="25"/>
  <c r="H47" i="25" s="1"/>
  <c r="K47" i="25" s="1"/>
  <c r="N47" i="25" s="1"/>
  <c r="M46" i="25"/>
  <c r="J46" i="25"/>
  <c r="G46" i="25"/>
  <c r="H46" i="25" s="1"/>
  <c r="K46" i="25" s="1"/>
  <c r="N46" i="25" s="1"/>
  <c r="M45" i="25"/>
  <c r="J45" i="25"/>
  <c r="G45" i="25"/>
  <c r="H45" i="25" s="1"/>
  <c r="K45" i="25" s="1"/>
  <c r="N45" i="25" s="1"/>
  <c r="M44" i="25"/>
  <c r="J44" i="25"/>
  <c r="G44" i="25"/>
  <c r="H44" i="25" s="1"/>
  <c r="K44" i="25" s="1"/>
  <c r="N44" i="25" s="1"/>
  <c r="M43" i="25"/>
  <c r="J43" i="25"/>
  <c r="G43" i="25"/>
  <c r="H43" i="25" s="1"/>
  <c r="K43" i="25" s="1"/>
  <c r="N43" i="25" s="1"/>
  <c r="M42" i="25"/>
  <c r="J42" i="25"/>
  <c r="G42" i="25"/>
  <c r="H42" i="25" s="1"/>
  <c r="K42" i="25" s="1"/>
  <c r="N42" i="25" s="1"/>
  <c r="M41" i="25"/>
  <c r="J41" i="25"/>
  <c r="G41" i="25"/>
  <c r="H41" i="25" s="1"/>
  <c r="M39" i="25"/>
  <c r="J39" i="25"/>
  <c r="G39" i="25"/>
  <c r="H39" i="25" s="1"/>
  <c r="K39" i="25" s="1"/>
  <c r="N39" i="25" s="1"/>
  <c r="M38" i="25"/>
  <c r="J38" i="25"/>
  <c r="H38" i="25"/>
  <c r="K38" i="25" s="1"/>
  <c r="N38" i="25" s="1"/>
  <c r="G38" i="25"/>
  <c r="M37" i="25"/>
  <c r="J37" i="25"/>
  <c r="G37" i="25"/>
  <c r="H37" i="25" s="1"/>
  <c r="K37" i="25" s="1"/>
  <c r="N37" i="25" s="1"/>
  <c r="M36" i="25"/>
  <c r="J36" i="25"/>
  <c r="H36" i="25"/>
  <c r="K36" i="25" s="1"/>
  <c r="N36" i="25" s="1"/>
  <c r="G36" i="25"/>
  <c r="M35" i="25"/>
  <c r="J35" i="25"/>
  <c r="G35" i="25"/>
  <c r="H35" i="25" s="1"/>
  <c r="K35" i="25" s="1"/>
  <c r="N35" i="25" s="1"/>
  <c r="M34" i="25"/>
  <c r="J34" i="25"/>
  <c r="H34" i="25"/>
  <c r="K34" i="25" s="1"/>
  <c r="N34" i="25" s="1"/>
  <c r="G34" i="25"/>
  <c r="M33" i="25"/>
  <c r="J33" i="25"/>
  <c r="G33" i="25"/>
  <c r="H33" i="25" s="1"/>
  <c r="K33" i="25" s="1"/>
  <c r="N33" i="25" s="1"/>
  <c r="M32" i="25"/>
  <c r="J32" i="25"/>
  <c r="H32" i="25"/>
  <c r="K32" i="25" s="1"/>
  <c r="N32" i="25" s="1"/>
  <c r="G32" i="25"/>
  <c r="M31" i="25"/>
  <c r="J31" i="25"/>
  <c r="G31" i="25"/>
  <c r="H31" i="25" s="1"/>
  <c r="K31" i="25" s="1"/>
  <c r="N31" i="25" s="1"/>
  <c r="M30" i="25"/>
  <c r="J30" i="25"/>
  <c r="H30" i="25"/>
  <c r="K30" i="25" s="1"/>
  <c r="G30" i="25"/>
  <c r="N28" i="25"/>
  <c r="K28" i="25"/>
  <c r="H28" i="25"/>
  <c r="L28" i="25" s="1"/>
  <c r="G28" i="25"/>
  <c r="K27" i="25"/>
  <c r="G27" i="25"/>
  <c r="N27" i="25" s="1"/>
  <c r="G26" i="25"/>
  <c r="K26" i="25" s="1"/>
  <c r="G25" i="25"/>
  <c r="H25" i="25" s="1"/>
  <c r="M24" i="25"/>
  <c r="J24" i="25"/>
  <c r="G24" i="25"/>
  <c r="H24" i="25" s="1"/>
  <c r="K22" i="25"/>
  <c r="G22" i="25"/>
  <c r="N22" i="25" s="1"/>
  <c r="G21" i="25"/>
  <c r="N21" i="25" s="1"/>
  <c r="G20" i="25"/>
  <c r="K20" i="25" s="1"/>
  <c r="K19" i="25"/>
  <c r="H19" i="25"/>
  <c r="G19" i="25"/>
  <c r="N19" i="25" s="1"/>
  <c r="L19" i="25" s="1"/>
  <c r="M18" i="25"/>
  <c r="J18" i="25"/>
  <c r="G18" i="25"/>
  <c r="H18" i="25" s="1"/>
  <c r="G16" i="25"/>
  <c r="N16" i="25" s="1"/>
  <c r="G15" i="25"/>
  <c r="K15" i="25" s="1"/>
  <c r="K14" i="25"/>
  <c r="H14" i="25"/>
  <c r="G14" i="25"/>
  <c r="N14" i="25" s="1"/>
  <c r="K12" i="25"/>
  <c r="H12" i="25"/>
  <c r="G12" i="25"/>
  <c r="N12" i="25" s="1"/>
  <c r="L12" i="25" s="1"/>
  <c r="K11" i="25"/>
  <c r="G11" i="25"/>
  <c r="H11" i="25" s="1"/>
  <c r="N10" i="25"/>
  <c r="G10" i="25"/>
  <c r="H10" i="25" s="1"/>
  <c r="K29" i="25" l="1"/>
  <c r="N30" i="25"/>
  <c r="N29" i="25" s="1"/>
  <c r="K119" i="25"/>
  <c r="N119" i="25" s="1"/>
  <c r="H117" i="25"/>
  <c r="H62" i="25"/>
  <c r="K64" i="25"/>
  <c r="N64" i="25" s="1"/>
  <c r="H73" i="25"/>
  <c r="H139" i="25"/>
  <c r="K140" i="25"/>
  <c r="K18" i="25"/>
  <c r="H40" i="25"/>
  <c r="K41" i="25"/>
  <c r="H51" i="25"/>
  <c r="K52" i="25"/>
  <c r="H106" i="25"/>
  <c r="H84" i="25"/>
  <c r="K85" i="25"/>
  <c r="L14" i="25"/>
  <c r="N118" i="25"/>
  <c r="L10" i="25"/>
  <c r="H9" i="25"/>
  <c r="N63" i="25"/>
  <c r="H95" i="25"/>
  <c r="K96" i="25"/>
  <c r="H150" i="25"/>
  <c r="H23" i="25"/>
  <c r="K24" i="25"/>
  <c r="K13" i="25"/>
  <c r="K129" i="25"/>
  <c r="H128" i="25"/>
  <c r="N26" i="25"/>
  <c r="N11" i="25"/>
  <c r="K25" i="25"/>
  <c r="K10" i="25"/>
  <c r="K9" i="25" s="1"/>
  <c r="H22" i="25"/>
  <c r="L22" i="25" s="1"/>
  <c r="H27" i="25"/>
  <c r="L27" i="25" s="1"/>
  <c r="K107" i="25"/>
  <c r="H29" i="25"/>
  <c r="N15" i="25"/>
  <c r="N20" i="25"/>
  <c r="L20" i="25" s="1"/>
  <c r="K74" i="25"/>
  <c r="N25" i="25"/>
  <c r="L25" i="25" s="1"/>
  <c r="H16" i="25"/>
  <c r="L16" i="25" s="1"/>
  <c r="H21" i="25"/>
  <c r="L21" i="25" s="1"/>
  <c r="H26" i="25"/>
  <c r="K16" i="25"/>
  <c r="K21" i="25"/>
  <c r="H15" i="25"/>
  <c r="H13" i="25" s="1"/>
  <c r="H20" i="25"/>
  <c r="H17" i="25" s="1"/>
  <c r="L15" i="25" l="1"/>
  <c r="L26" i="25"/>
  <c r="N13" i="25"/>
  <c r="N52" i="25"/>
  <c r="N51" i="25" s="1"/>
  <c r="K51" i="25"/>
  <c r="N62" i="25"/>
  <c r="N140" i="25"/>
  <c r="N139" i="25" s="1"/>
  <c r="K139" i="25"/>
  <c r="K106" i="25"/>
  <c r="N107" i="25"/>
  <c r="N106" i="25" s="1"/>
  <c r="K128" i="25"/>
  <c r="N129" i="25"/>
  <c r="N128" i="25" s="1"/>
  <c r="K62" i="25"/>
  <c r="K84" i="25"/>
  <c r="N85" i="25"/>
  <c r="N84" i="25" s="1"/>
  <c r="N18" i="25"/>
  <c r="N17" i="25" s="1"/>
  <c r="K17" i="25"/>
  <c r="K161" i="25" s="1"/>
  <c r="K23" i="25"/>
  <c r="N24" i="25"/>
  <c r="N23" i="25" s="1"/>
  <c r="K73" i="25"/>
  <c r="N74" i="25"/>
  <c r="N73" i="25" s="1"/>
  <c r="N117" i="25"/>
  <c r="H161" i="25"/>
  <c r="L163" i="25" s="1"/>
  <c r="L11" i="25"/>
  <c r="N9" i="25"/>
  <c r="K95" i="25"/>
  <c r="N96" i="25"/>
  <c r="N95" i="25" s="1"/>
  <c r="K117" i="25"/>
  <c r="K40" i="25"/>
  <c r="N41" i="25"/>
  <c r="N40" i="25" s="1"/>
  <c r="L165" i="25" l="1"/>
  <c r="N165" i="25" s="1"/>
  <c r="I161" i="25"/>
  <c r="G162" i="25"/>
  <c r="N161" i="25"/>
  <c r="L164" i="25" l="1"/>
  <c r="N164" i="25" s="1"/>
  <c r="L161" i="25"/>
  <c r="F55" i="22" l="1"/>
  <c r="F54" i="22"/>
  <c r="F53" i="22"/>
  <c r="F47" i="22"/>
  <c r="F48" i="22"/>
  <c r="F46" i="22"/>
  <c r="F56" i="22" l="1"/>
  <c r="F33" i="13" s="1"/>
  <c r="F49" i="22"/>
  <c r="F32" i="13" s="1"/>
  <c r="F18" i="22" l="1"/>
  <c r="F21" i="22" s="1"/>
  <c r="F27" i="13" s="1"/>
  <c r="F10" i="22"/>
  <c r="F14" i="22" s="1"/>
  <c r="F26" i="13" s="1"/>
  <c r="F40" i="22" l="1"/>
  <c r="F41" i="22"/>
  <c r="F33" i="22"/>
  <c r="F34" i="22"/>
  <c r="F27" i="22"/>
  <c r="F26" i="22"/>
  <c r="F6" i="13"/>
  <c r="G46" i="13" s="1"/>
  <c r="H46" i="13" s="1"/>
  <c r="G45" i="13" l="1"/>
  <c r="H45" i="13" s="1"/>
  <c r="G42" i="13"/>
  <c r="H42" i="13" s="1"/>
  <c r="G47" i="13"/>
  <c r="H47" i="13" s="1"/>
  <c r="G43" i="13"/>
  <c r="H43" i="13" s="1"/>
  <c r="G48" i="13"/>
  <c r="H48" i="13" s="1"/>
  <c r="G44" i="13"/>
  <c r="H44" i="13" s="1"/>
  <c r="G50" i="13"/>
  <c r="H50" i="13" s="1"/>
  <c r="G34" i="13"/>
  <c r="H34" i="13" s="1"/>
  <c r="G25" i="13"/>
  <c r="H25" i="13" s="1"/>
  <c r="G26" i="13"/>
  <c r="H26" i="13" s="1"/>
  <c r="G27" i="13"/>
  <c r="H27" i="13" s="1"/>
  <c r="G30" i="13"/>
  <c r="H30" i="13" s="1"/>
  <c r="G33" i="13"/>
  <c r="H33" i="13" s="1"/>
  <c r="G32" i="13"/>
  <c r="H32" i="13" s="1"/>
  <c r="G36" i="13"/>
  <c r="H36" i="13" s="1"/>
  <c r="G37" i="13"/>
  <c r="H37" i="13" s="1"/>
  <c r="G38" i="13"/>
  <c r="H38" i="13" s="1"/>
  <c r="G40" i="13"/>
  <c r="H40" i="13" s="1"/>
  <c r="G41" i="13"/>
  <c r="H41" i="13" s="1"/>
  <c r="G39" i="13"/>
  <c r="H39" i="13" s="1"/>
  <c r="G15" i="13"/>
  <c r="H15" i="13" s="1"/>
  <c r="G11" i="13"/>
  <c r="H11" i="13" s="1"/>
  <c r="G20" i="13"/>
  <c r="H20" i="13" s="1"/>
  <c r="G23" i="13"/>
  <c r="H23" i="13" s="1"/>
  <c r="G24" i="13"/>
  <c r="H24" i="13" s="1"/>
  <c r="G21" i="13"/>
  <c r="H21" i="13" s="1"/>
  <c r="G22" i="13"/>
  <c r="H22" i="13" s="1"/>
  <c r="G54" i="13"/>
  <c r="H54" i="13" s="1"/>
  <c r="G53" i="13"/>
  <c r="H53" i="13" s="1"/>
  <c r="G55" i="13"/>
  <c r="H55" i="13" s="1"/>
  <c r="H52" i="13" s="1"/>
  <c r="G51" i="13"/>
  <c r="H51" i="13" s="1"/>
  <c r="G13" i="13"/>
  <c r="H13" i="13" s="1"/>
  <c r="C24" i="20" l="1"/>
  <c r="F39" i="22"/>
  <c r="F42" i="22" s="1"/>
  <c r="F31" i="13" s="1"/>
  <c r="G31" i="13" s="1"/>
  <c r="H31" i="13" s="1"/>
  <c r="F32" i="22"/>
  <c r="F25" i="22"/>
  <c r="H49" i="13" l="1"/>
  <c r="C20" i="20" s="1"/>
  <c r="F35" i="22"/>
  <c r="F29" i="13" s="1"/>
  <c r="G29" i="13" s="1"/>
  <c r="H29" i="13" s="1"/>
  <c r="F28" i="22"/>
  <c r="F28" i="13" s="1"/>
  <c r="G28" i="13" s="1"/>
  <c r="H28" i="13" s="1"/>
  <c r="F25" i="20" l="1"/>
  <c r="G25" i="20"/>
  <c r="E23" i="20"/>
  <c r="F21" i="20"/>
  <c r="E21" i="20"/>
  <c r="E25" i="20"/>
  <c r="G23" i="20"/>
  <c r="E27" i="20"/>
  <c r="F27" i="20"/>
  <c r="F23" i="20"/>
  <c r="G21" i="20"/>
  <c r="G27" i="20"/>
  <c r="E34" i="17" l="1"/>
  <c r="D34" i="17"/>
  <c r="E22" i="17"/>
  <c r="E42" i="17" s="1"/>
  <c r="E41" i="17" s="1"/>
  <c r="D22" i="17"/>
  <c r="E11" i="17"/>
  <c r="D11" i="17"/>
  <c r="D26" i="15"/>
  <c r="D21" i="15"/>
  <c r="D18" i="15"/>
  <c r="D12" i="15"/>
  <c r="G19" i="13"/>
  <c r="H19" i="13" s="1"/>
  <c r="G18" i="13"/>
  <c r="H18" i="13" s="1"/>
  <c r="G14" i="13"/>
  <c r="H14" i="13" s="1"/>
  <c r="H12" i="13" s="1"/>
  <c r="G10" i="13"/>
  <c r="H10" i="13" s="1"/>
  <c r="H9" i="13" s="1"/>
  <c r="C8" i="20" s="1"/>
  <c r="H16" i="13" l="1"/>
  <c r="E9" i="20"/>
  <c r="E45" i="17"/>
  <c r="D42" i="17"/>
  <c r="D43" i="17"/>
  <c r="C12" i="20"/>
  <c r="C16" i="20" l="1"/>
  <c r="E19" i="20" s="1"/>
  <c r="H57" i="13"/>
  <c r="F13" i="20"/>
  <c r="G15" i="20"/>
  <c r="E13" i="20"/>
  <c r="F15" i="20"/>
  <c r="G13" i="20"/>
  <c r="E15" i="20"/>
  <c r="F11" i="20"/>
  <c r="G9" i="20"/>
  <c r="F9" i="20"/>
  <c r="E11" i="20"/>
  <c r="G11" i="20"/>
  <c r="C28" i="20"/>
  <c r="G17" i="20"/>
  <c r="F17" i="20"/>
  <c r="G19" i="20"/>
  <c r="D41" i="17"/>
  <c r="D45" i="17" s="1"/>
  <c r="G28" i="20" l="1"/>
  <c r="G32" i="20" s="1"/>
  <c r="F28" i="20"/>
  <c r="F32" i="20" s="1"/>
  <c r="F19" i="20"/>
  <c r="F29" i="20" s="1"/>
  <c r="F33" i="20" s="1"/>
  <c r="G29" i="20"/>
  <c r="G33" i="20" s="1"/>
  <c r="E28" i="20"/>
  <c r="E32" i="20" s="1"/>
  <c r="E34" i="20" s="1"/>
  <c r="E29" i="20"/>
  <c r="E31" i="20"/>
  <c r="E33" i="20" l="1"/>
  <c r="E35" i="20" s="1"/>
  <c r="F35" i="20" s="1"/>
  <c r="G35" i="20" s="1"/>
  <c r="E30" i="20"/>
  <c r="F30" i="20" s="1"/>
  <c r="G30" i="20" s="1"/>
  <c r="F34" i="20"/>
  <c r="G34" i="20" s="1"/>
  <c r="F31" i="20"/>
  <c r="G31" i="20" s="1"/>
</calcChain>
</file>

<file path=xl/sharedStrings.xml><?xml version="1.0" encoding="utf-8"?>
<sst xmlns="http://schemas.openxmlformats.org/spreadsheetml/2006/main" count="867" uniqueCount="437">
  <si>
    <t>ITEM</t>
  </si>
  <si>
    <t>DESCRIMINAÇÃO DOS SERVIÇOS</t>
  </si>
  <si>
    <t>1.2</t>
  </si>
  <si>
    <t>1.1</t>
  </si>
  <si>
    <t>DESCRIÇÃO</t>
  </si>
  <si>
    <t>TOTAL</t>
  </si>
  <si>
    <t>UND</t>
  </si>
  <si>
    <t>1.3</t>
  </si>
  <si>
    <t>1.4</t>
  </si>
  <si>
    <t>2.1</t>
  </si>
  <si>
    <t>h</t>
  </si>
  <si>
    <t>TOTAL SIMPLES</t>
  </si>
  <si>
    <t>2.2</t>
  </si>
  <si>
    <t>CÓDIGO</t>
  </si>
  <si>
    <t>OBSERVAÇÃO:</t>
  </si>
  <si>
    <t>und</t>
  </si>
  <si>
    <t>m2</t>
  </si>
  <si>
    <t>conj</t>
  </si>
  <si>
    <t>2.3</t>
  </si>
  <si>
    <t>3.1</t>
  </si>
  <si>
    <t>3.2</t>
  </si>
  <si>
    <t>3.3</t>
  </si>
  <si>
    <t>3.4</t>
  </si>
  <si>
    <t>4.1</t>
  </si>
  <si>
    <t>4.2</t>
  </si>
  <si>
    <t>4.3</t>
  </si>
  <si>
    <t>5.1</t>
  </si>
  <si>
    <t>5.2</t>
  </si>
  <si>
    <t>5.3</t>
  </si>
  <si>
    <t>5.4</t>
  </si>
  <si>
    <t>5.5</t>
  </si>
  <si>
    <t>5.6</t>
  </si>
  <si>
    <t>5.7</t>
  </si>
  <si>
    <t>5.8</t>
  </si>
  <si>
    <t>5.9</t>
  </si>
  <si>
    <t>5.10</t>
  </si>
  <si>
    <t>6.1</t>
  </si>
  <si>
    <t>6.2</t>
  </si>
  <si>
    <t>6.3</t>
  </si>
  <si>
    <t>6.4</t>
  </si>
  <si>
    <t>6.5</t>
  </si>
  <si>
    <t>6.6</t>
  </si>
  <si>
    <t>6.7</t>
  </si>
  <si>
    <t>6.8</t>
  </si>
  <si>
    <t>6.9</t>
  </si>
  <si>
    <t>6.10</t>
  </si>
  <si>
    <t>7.1</t>
  </si>
  <si>
    <t>7.2</t>
  </si>
  <si>
    <t>7.3</t>
  </si>
  <si>
    <t>7.4</t>
  </si>
  <si>
    <t>7.5</t>
  </si>
  <si>
    <t>7.6</t>
  </si>
  <si>
    <t>7.7</t>
  </si>
  <si>
    <t>7.8</t>
  </si>
  <si>
    <t>7.9</t>
  </si>
  <si>
    <t>7.10</t>
  </si>
  <si>
    <t>8.1</t>
  </si>
  <si>
    <t>8.2</t>
  </si>
  <si>
    <t>8.3</t>
  </si>
  <si>
    <t>8.4</t>
  </si>
  <si>
    <t>8.5</t>
  </si>
  <si>
    <t>8.6</t>
  </si>
  <si>
    <t>8.7</t>
  </si>
  <si>
    <t>8.8</t>
  </si>
  <si>
    <t>8.9</t>
  </si>
  <si>
    <t>8.10</t>
  </si>
  <si>
    <t>9.1</t>
  </si>
  <si>
    <t>9.2</t>
  </si>
  <si>
    <t>9.3</t>
  </si>
  <si>
    <t>9.4</t>
  </si>
  <si>
    <t>9.5</t>
  </si>
  <si>
    <t>9.6</t>
  </si>
  <si>
    <t>9.7</t>
  </si>
  <si>
    <t>9.8</t>
  </si>
  <si>
    <t>9.9</t>
  </si>
  <si>
    <t>9.10</t>
  </si>
  <si>
    <t>10.1</t>
  </si>
  <si>
    <t>10.2</t>
  </si>
  <si>
    <t>10.3</t>
  </si>
  <si>
    <t>10.4</t>
  </si>
  <si>
    <t>10.5</t>
  </si>
  <si>
    <t>10.6</t>
  </si>
  <si>
    <t>10.7</t>
  </si>
  <si>
    <t>10.8</t>
  </si>
  <si>
    <t>10.9</t>
  </si>
  <si>
    <t>10.10</t>
  </si>
  <si>
    <t>12.1</t>
  </si>
  <si>
    <t>12.2</t>
  </si>
  <si>
    <t>12.3</t>
  </si>
  <si>
    <t>12.4</t>
  </si>
  <si>
    <t>12.5</t>
  </si>
  <si>
    <t>12.6</t>
  </si>
  <si>
    <t>12.7</t>
  </si>
  <si>
    <t>12.8</t>
  </si>
  <si>
    <t>12.9</t>
  </si>
  <si>
    <t>12.10</t>
  </si>
  <si>
    <t>13.1</t>
  </si>
  <si>
    <t>13.2</t>
  </si>
  <si>
    <t>13.3</t>
  </si>
  <si>
    <t>13.4</t>
  </si>
  <si>
    <t>13.5</t>
  </si>
  <si>
    <t>13.6</t>
  </si>
  <si>
    <t>13.7</t>
  </si>
  <si>
    <t>13.8</t>
  </si>
  <si>
    <t>13.9</t>
  </si>
  <si>
    <t>13.10</t>
  </si>
  <si>
    <t>14.1</t>
  </si>
  <si>
    <t>14.2</t>
  </si>
  <si>
    <t>14.3</t>
  </si>
  <si>
    <t>14.4</t>
  </si>
  <si>
    <t>14.5</t>
  </si>
  <si>
    <t>14.6</t>
  </si>
  <si>
    <t>14.7</t>
  </si>
  <si>
    <t>14.8</t>
  </si>
  <si>
    <t>14.9</t>
  </si>
  <si>
    <t>14.10</t>
  </si>
  <si>
    <t>15.1</t>
  </si>
  <si>
    <t>15.2</t>
  </si>
  <si>
    <t>15.3</t>
  </si>
  <si>
    <t>15.4</t>
  </si>
  <si>
    <t>15.5</t>
  </si>
  <si>
    <t>15.6</t>
  </si>
  <si>
    <t>16.1</t>
  </si>
  <si>
    <t>16.2</t>
  </si>
  <si>
    <t>16.3</t>
  </si>
  <si>
    <t>16.4</t>
  </si>
  <si>
    <t>11.1</t>
  </si>
  <si>
    <t>11.2</t>
  </si>
  <si>
    <t>11.3</t>
  </si>
  <si>
    <t>11.4</t>
  </si>
  <si>
    <t>11.5</t>
  </si>
  <si>
    <t>11.6</t>
  </si>
  <si>
    <t>11.7</t>
  </si>
  <si>
    <t>11.8</t>
  </si>
  <si>
    <t>DESCRIMINAÇÃO DAS TAXAS</t>
  </si>
  <si>
    <t>PERCENTUAL (%)</t>
  </si>
  <si>
    <t>CUSTOS INDIRETOS</t>
  </si>
  <si>
    <t>ADMINISTRAÇÃO CENTRAL (AC)</t>
  </si>
  <si>
    <t>SEGURO E GARANTIA (S+G)</t>
  </si>
  <si>
    <t>RISCOS (R)</t>
  </si>
  <si>
    <t>DESPESAS FINANCEIRAS (DF)</t>
  </si>
  <si>
    <t>LUCRO</t>
  </si>
  <si>
    <t>IMPOSTOS (IMP)</t>
  </si>
  <si>
    <t>2. Foram adotados para alíquotas que compõe o BDI, os valores médios da tabela do Acórdão 2622/2013, conforme segue:</t>
  </si>
  <si>
    <t>LUCRO BRUTO (LB)</t>
  </si>
  <si>
    <r>
      <rPr>
        <u/>
        <sz val="10"/>
        <color theme="1"/>
        <rFont val="Arial"/>
        <family val="2"/>
      </rPr>
      <t>BDI = [ ( 1 + AC+ S + G + R )* (1+ DF) * (1 + LB)  ]  - 1</t>
    </r>
    <r>
      <rPr>
        <sz val="10"/>
        <color theme="1"/>
        <rFont val="Arial"/>
        <family val="2"/>
      </rPr>
      <t xml:space="preserve">
( 1 - IMP)
</t>
    </r>
  </si>
  <si>
    <t>1. Adotado valor integral das alíquotas 0,65% e 3,00%, para o PIS e CONFINS, respectivamente (art. 3º e 4º da Lei 9.718/1998)</t>
  </si>
  <si>
    <t>3. Adotado alíquota da Contribuição Previdenciária sobre Receita Bruta de 4,50%, conforme Lei 13.161/2015;</t>
  </si>
  <si>
    <t>4. A licitante deve adotar, na composição do BDI, percentual de ISS compatível com a legislação tributária do(s) município(s) onde serão prestados os serviços previstos da obra, observando a forma de definição da base de cálculo do tributo prevista na legislação municipal e, sobre esta, a respectiva alíquota do ISS, que será um percentual proporcional entre o limite máximo de 5% estabelecido no art. 8º, inciso II, da LC n. 116/2003 e o limite mínimo de 2% fixado pelo art. 88 do Ato das Disposições Constitucionais Transitórias. (item 9.3.2.3 do Acórdão 2622/2013);</t>
  </si>
  <si>
    <t>5. Prever, nos editais de licitação, a exigência para que as empresas licitantes optantes pelo Simples Nacional apresentem os percentuais de ISS, PIS e COFINS discriminados na composição do BDI que sejam compatíveis com as alíquotas a que a empresa está obrigada a recolher, previstas no Anexo IV da Lei Complementar n. 123/2006, bem como que a composição de encargos sociais não inclua os gastos relativos às contribuições que essas empresas estão dispensadas de recolhimento (Sesi, Senai, Sebrae etc.), conforme dispões o art. 13, § 3º, da referida Lei Complementar (item 9.3.2.5 do Acórdão 2622/2013).</t>
  </si>
  <si>
    <t>NOTAS:</t>
  </si>
  <si>
    <t>PIS¹</t>
  </si>
  <si>
    <t>CONFINS¹</t>
  </si>
  <si>
    <t>ISS²</t>
  </si>
  <si>
    <t>CPRB³</t>
  </si>
  <si>
    <t>A</t>
  </si>
  <si>
    <t>ENCARGOS SOCIAIS BÁSICOS</t>
  </si>
  <si>
    <t>INSS</t>
  </si>
  <si>
    <t>SESI</t>
  </si>
  <si>
    <t>SENAI</t>
  </si>
  <si>
    <t>INCRA</t>
  </si>
  <si>
    <t>SEBRAE</t>
  </si>
  <si>
    <t>SALÁRIO EDUCAÇÃO</t>
  </si>
  <si>
    <t>SEGURO CONTRA ACIDENTES DE TRABALHO</t>
  </si>
  <si>
    <t>FGTS</t>
  </si>
  <si>
    <t>SECONCI</t>
  </si>
  <si>
    <t>B</t>
  </si>
  <si>
    <t>ENCARGOS SOCIAIS QUE RECEBEM INCIDÊNCIA DE A</t>
  </si>
  <si>
    <t>REPOUSO SEMANAL REMUNERADO</t>
  </si>
  <si>
    <t>NÃO INCIDE</t>
  </si>
  <si>
    <t>FERIADOS</t>
  </si>
  <si>
    <t>AUXÍLIO ENFERMIDADE</t>
  </si>
  <si>
    <t>13º SALÁRIO</t>
  </si>
  <si>
    <t>LICENÇA PATERNIDADE</t>
  </si>
  <si>
    <t>FALTAS JUSTIFICADAS</t>
  </si>
  <si>
    <t>DIAS DE CHUVA</t>
  </si>
  <si>
    <t>AUXÍLIO ACIDENTE DE TRABALHO</t>
  </si>
  <si>
    <t>FÉRIAS GOZADAS</t>
  </si>
  <si>
    <t>SALÁRIO MATERNIDADE</t>
  </si>
  <si>
    <t>C</t>
  </si>
  <si>
    <t>ENCARGOS SOCIAIS QUE NÃO RECEBEM INCIDÊNCIA DE A</t>
  </si>
  <si>
    <t>AVISO PRÉVIO INDENIZADO</t>
  </si>
  <si>
    <t>AVISO PRÉVIO TRABALHADO</t>
  </si>
  <si>
    <t>FÉRIAS INDENIZADAS</t>
  </si>
  <si>
    <t>DEPÓSITO RECISÃO SEM JUSTA CAUSA</t>
  </si>
  <si>
    <t>INDENIZAÇÃO ADICIONAL</t>
  </si>
  <si>
    <t>D</t>
  </si>
  <si>
    <t>TAXAS DAS REINCIDÊNCIAS</t>
  </si>
  <si>
    <t>REINCIDÊNCIA DO GRUPO A SOBRE O GRUPO B</t>
  </si>
  <si>
    <t>REINCIDÊNCIA DO GRUPO A SOBRE AVISO PRÉVIO TRABALHADO E REINCIDÊNCIA DO FGTS SOBRE AVISO PRÉVIO INDENIZADO</t>
  </si>
  <si>
    <t>LEIS SOCIAIS TOTAIS ( A + B + C + D )</t>
  </si>
  <si>
    <t>HORISTA</t>
  </si>
  <si>
    <t>MENSALISTA</t>
  </si>
  <si>
    <t>GRUPO</t>
  </si>
  <si>
    <t>ENCARGOS SOCIAIS COM DESONERAÇÃO - RORAIMA -SINAPI 06/2017</t>
  </si>
  <si>
    <t>P. TOTAL</t>
  </si>
  <si>
    <t>VALOR TOTAL</t>
  </si>
  <si>
    <t>Observações:</t>
  </si>
  <si>
    <t>Assinatura/carimbo dos Responsáveis:</t>
  </si>
  <si>
    <t>0000000</t>
  </si>
  <si>
    <t>Descrição detalhada do serviço</t>
  </si>
  <si>
    <t>DESCRIÇÃO DO ITEM</t>
  </si>
  <si>
    <t>3.1.1</t>
  </si>
  <si>
    <t>DESCRIÇÃO DO SUBITEM</t>
  </si>
  <si>
    <t>3.1.2</t>
  </si>
  <si>
    <t>4.1.1</t>
  </si>
  <si>
    <t>4.1.2</t>
  </si>
  <si>
    <t>aux.01</t>
  </si>
  <si>
    <t>aux.02</t>
  </si>
  <si>
    <t>11.9</t>
  </si>
  <si>
    <t>11.10</t>
  </si>
  <si>
    <t>15.7</t>
  </si>
  <si>
    <t>15.8</t>
  </si>
  <si>
    <t>15.9</t>
  </si>
  <si>
    <t>15.10</t>
  </si>
  <si>
    <t>16.5</t>
  </si>
  <si>
    <t>16.6</t>
  </si>
  <si>
    <t>16.7</t>
  </si>
  <si>
    <t>16.8</t>
  </si>
  <si>
    <t>16.9</t>
  </si>
  <si>
    <t>16.10</t>
  </si>
  <si>
    <t>mercado</t>
  </si>
  <si>
    <t>CUSTO UNT.</t>
  </si>
  <si>
    <t>P. UNIT.</t>
  </si>
  <si>
    <t xml:space="preserve">LOCAL: </t>
  </si>
  <si>
    <t>CONTRATADA:</t>
  </si>
  <si>
    <t>BDI GERAL</t>
  </si>
  <si>
    <t>BDI Geral:</t>
  </si>
  <si>
    <t>Descrição do objeto da contratação</t>
  </si>
  <si>
    <t>Endereço do local da obra ou serviço</t>
  </si>
  <si>
    <t>OBJETO</t>
  </si>
  <si>
    <t>EDITAL:</t>
  </si>
  <si>
    <t>QTD</t>
  </si>
  <si>
    <t>BDI Diferenc.:</t>
  </si>
  <si>
    <t xml:space="preserve"> 87,16% (hora) / 48,34% (mês)</t>
  </si>
  <si>
    <t>Razão Social ou Nome Fantasia  - CNPJ 00.000.000/0000-00</t>
  </si>
  <si>
    <t>ENCARGOS</t>
  </si>
  <si>
    <t>Modalidade da Licitação - número/ano - UASG 0000000</t>
  </si>
  <si>
    <t>Observação:</t>
  </si>
  <si>
    <t>PERCENTUAIS DE BDI</t>
  </si>
  <si>
    <t>2. Adotado o percentual de ISS de 2,50%, referente a alíquota de 5% sobre 50% do Preço de Venda;</t>
  </si>
  <si>
    <t>1. A fórmula adotada para cálculo do BDI, segue as recomendações do Acórdão TCU 2.622/2013, dada por:</t>
  </si>
  <si>
    <t>COEF.</t>
  </si>
  <si>
    <t>ENCARGOS:</t>
  </si>
  <si>
    <t>DESPESAS INDIRETAS</t>
  </si>
  <si>
    <t>aux.03</t>
  </si>
  <si>
    <t>Administração Local</t>
  </si>
  <si>
    <t>Mobilização e Desmobilização</t>
  </si>
  <si>
    <t>Transporte de Material e Utensílios</t>
  </si>
  <si>
    <t>DESCRIÇÃO DOS SERVIÇOS</t>
  </si>
  <si>
    <t>30 DIAS</t>
  </si>
  <si>
    <t>PREV.</t>
  </si>
  <si>
    <t>EXEC.</t>
  </si>
  <si>
    <t>TOTAL ACUMULADO</t>
  </si>
  <si>
    <t>PERCENTUAL SIMPLES</t>
  </si>
  <si>
    <t>PERCENTUAL ACUMULADO</t>
  </si>
  <si>
    <t xml:space="preserve"> 85,65% (hora) / 47,47% (mês)</t>
  </si>
  <si>
    <t>AUXILIAR DE ELETRICISTA COM ENCARGOS COMPLEMENTARES</t>
  </si>
  <si>
    <t>ELETRICISTA COM ENCARGOS COMPLEMENTARES</t>
  </si>
  <si>
    <t>KG</t>
  </si>
  <si>
    <t>CHP</t>
  </si>
  <si>
    <t>ADMINISTRAÇÃO LOCAL</t>
  </si>
  <si>
    <t>mês</t>
  </si>
  <si>
    <t>SERVIÇOS PRELIMINARES</t>
  </si>
  <si>
    <t>74209/001</t>
  </si>
  <si>
    <t>CREARR</t>
  </si>
  <si>
    <t>3.2.1</t>
  </si>
  <si>
    <t>3.2.2</t>
  </si>
  <si>
    <t>3.2.3</t>
  </si>
  <si>
    <t>3.2.4</t>
  </si>
  <si>
    <t>74125/002</t>
  </si>
  <si>
    <t>SERVIÇOS DIVERSOS</t>
  </si>
  <si>
    <t>OK</t>
  </si>
  <si>
    <t>3.1.3</t>
  </si>
  <si>
    <t>3.1.4</t>
  </si>
  <si>
    <t>3.1.5</t>
  </si>
  <si>
    <t>3.1.6</t>
  </si>
  <si>
    <t>3.1.7</t>
  </si>
  <si>
    <t>-</t>
  </si>
  <si>
    <t>DADOS DO CONTRATO</t>
  </si>
  <si>
    <t>CONTRATO</t>
  </si>
  <si>
    <t>LOCAL / DATA</t>
  </si>
  <si>
    <t>O.S</t>
  </si>
  <si>
    <t>N.º 01/2018/PRODIN/DETEO</t>
  </si>
  <si>
    <t>Boa Vista - RR, 00/00/0000</t>
  </si>
  <si>
    <t>PRAZO INICIAL:</t>
  </si>
  <si>
    <t>PERÍODO MEDIÇÃO</t>
  </si>
  <si>
    <t>BDI GERAL:</t>
  </si>
  <si>
    <t>BDI DIFER.:</t>
  </si>
  <si>
    <t>PRAZO ATUALIZADO:</t>
  </si>
  <si>
    <t>01.05.2018 - 31.05.2018</t>
  </si>
  <si>
    <t>CONTRATADO</t>
  </si>
  <si>
    <t>MEDIÇÃO PERÍODO</t>
  </si>
  <si>
    <t>ACUMULADO</t>
  </si>
  <si>
    <t>PERCENT.</t>
  </si>
  <si>
    <t>QTD.</t>
  </si>
  <si>
    <t>VALOR TOTAL COM BDI</t>
  </si>
  <si>
    <t>PERCENTUAL DE EXECUÇÃO DOS CUSTOS DIRETO DA OBRA (NÃO INCLUSOS O ITEM 1 - DESPESAS INDIRETAS)</t>
  </si>
  <si>
    <t>RESUMO MEDIÇÃO PERÍODO</t>
  </si>
  <si>
    <t>VALOR TOTAL DA OBRA</t>
  </si>
  <si>
    <t>VALOR ACUMULADO</t>
  </si>
  <si>
    <t>VALOR MEDIÇÃO PERÍODO</t>
  </si>
  <si>
    <t>Assinatura Fiscalização</t>
  </si>
  <si>
    <t>ANEXO A3 -  PLANILHA DE ORÇAMENTO</t>
  </si>
  <si>
    <t>ANEXO A4 - COMPOSIÇÕES DE CUSTOS AUXILIARES</t>
  </si>
  <si>
    <t>PROCESSO:</t>
  </si>
  <si>
    <t>BDI Difer.:</t>
  </si>
  <si>
    <t>BASE ORÇ.:</t>
  </si>
  <si>
    <t>3.2.5</t>
  </si>
  <si>
    <t>23231.000148.2018-63</t>
  </si>
  <si>
    <t>BR-174, km 512, Caracaraí - RR</t>
  </si>
  <si>
    <t>SINAPI Desonerado RR Data-base 04/2019</t>
  </si>
  <si>
    <t>ENCARREGADO GERAL DE OBRAS COM ENCARGOS COMPLEMENTARES</t>
  </si>
  <si>
    <t>ok</t>
  </si>
  <si>
    <t>INSTALAÇÕES ELÉTRICAS</t>
  </si>
  <si>
    <t>VIDROS E ESPELHOS</t>
  </si>
  <si>
    <t>PLACA DE OBRA EM CHAPA DE ACO GALVANIZADO, 3,20x2,00m, PADRÃO GOVERNO FEDERAL</t>
  </si>
  <si>
    <t xml:space="preserve">ANOTAÇÃO DE RESPONSABILIDADE TÉCNICA PARA AEXECUÇÃO - ART </t>
  </si>
  <si>
    <t>ENGENHEIRO ELETRICISTA COM ENCARGOS COMPLEMENTARES (1 PROFISSIONAL, 8H SEMANAIS DE TRABALHO)</t>
  </si>
  <si>
    <t>SUBESTAÇÃO</t>
  </si>
  <si>
    <t xml:space="preserve"> 85,63% (hora) / 47,44% (mês)</t>
  </si>
  <si>
    <t>73467</t>
  </si>
  <si>
    <r>
      <t xml:space="preserve">MOBILIZAÇÃO DE MATERIAIS E EQUIPAMENTOS BOA VISTA X CAMPUS CNP </t>
    </r>
    <r>
      <rPr>
        <sz val="7"/>
        <rFont val="Arial"/>
        <family val="2"/>
      </rPr>
      <t>250</t>
    </r>
    <r>
      <rPr>
        <sz val="7"/>
        <color rgb="FF000000"/>
        <rFont val="Arial"/>
        <family val="2"/>
      </rPr>
      <t xml:space="preserve"> KM</t>
    </r>
  </si>
  <si>
    <t>DISJUNTOR TRIPOLAR TIPO DIN, CORRENTE NOMINAL DE 32A FORNECIMENTO E INSTALACAO</t>
  </si>
  <si>
    <t>93671</t>
  </si>
  <si>
    <t>DISJUNTOR TRIPOLAR TIPO DIN, CORRENTE NOMINAL DE 50A FORNECIMENTO E INSTALACAO</t>
  </si>
  <si>
    <t>DISJUNTOR TRIPOLAR TIPO DIN, CORRENTE NOMINAL DE 40A FORNECIMENTO E INSTALACAO</t>
  </si>
  <si>
    <t>93672</t>
  </si>
  <si>
    <t>74130/005</t>
  </si>
  <si>
    <t>DISJUNTOR TERMOMAGNÉTICO TRIPOLAR 70A/240V FORNECIMENTO E INSTALAÇÃO</t>
  </si>
  <si>
    <t>DISJUNTOR TERMOMAGNÉTICO TRIPOLAR 90A/240V FORNECIMENTO E INSTALAÇÃO</t>
  </si>
  <si>
    <t>DISJUNTOR TERMOMAGNÉTICO TRIPOLAR 100A/240V FORNECIMENTO E INSTALAÇÃO</t>
  </si>
  <si>
    <t>74130/006</t>
  </si>
  <si>
    <t>DISJUNTOR TERMOMAGNÉTICO TRIPOLAR 125A/240V FORNECIMENTO E INSTALAÇÃO</t>
  </si>
  <si>
    <t>74130/008</t>
  </si>
  <si>
    <t>DISJUNTOR TERMOMAGNETICO TRIPOLAR EM CAIXA MOLDADA 400A 600V FORNECIMENTO E INSTALAÇÃO</t>
  </si>
  <si>
    <t>3.1.8</t>
  </si>
  <si>
    <t>3.1.9</t>
  </si>
  <si>
    <t>3.1.10</t>
  </si>
  <si>
    <t>INSTALAÇÕES INTERNAS NO PRÉDIO</t>
  </si>
  <si>
    <t>3.1.11</t>
  </si>
  <si>
    <t>3.1.12</t>
  </si>
  <si>
    <t>3.1.13</t>
  </si>
  <si>
    <t>3.1.14</t>
  </si>
  <si>
    <t>3.1.15</t>
  </si>
  <si>
    <t>3.1.16</t>
  </si>
  <si>
    <t>CABO DE COBRE ISOLAMENTO ANTI-CHAMA 0,6/1KV 70,00MM² PRETO, FORNECIMENTO E INSTALAÇÃO</t>
  </si>
  <si>
    <t>TERMINAL METALICO A PRESSAO PARA 1 CABO DE 35 MM2, COM 1 FURO DE FIXACAO</t>
  </si>
  <si>
    <t>TERMINAL METALICO A PRESSAO PARA 1 CABO DE 70 MM2, COM 1 FURO DE FIXACAO</t>
  </si>
  <si>
    <t>CRUZETA DE CONCRETO LEVE, COMP. 2000 MM SECAO, 90 X 90 MM</t>
  </si>
  <si>
    <t>DISPOSITIVO DPS CLASSE II, 1 POLO, TENSAO MAXIMA DE 175 V, CORRENTE MAXIMA DE 45 KA (TIPO AC)</t>
  </si>
  <si>
    <t>CHAVE FUSIVEL PARA REDES DE DISTRIBUICAO, TENSAO DE 15,0 KV, CORRENTE NOMINAL DO PORTA FUSIVEL DE 100 A, CAPACIDADE DE INTERRUPCAO SIMETRICA DE 7,10 KA,
CAPACIDADE DE INTERRUPCAO ASSIMETRICA 10,00 KA</t>
  </si>
  <si>
    <t>AUX. 01</t>
  </si>
  <si>
    <t>AUX. 02</t>
  </si>
  <si>
    <t>AUX. 03</t>
  </si>
  <si>
    <t>AUX. 04</t>
  </si>
  <si>
    <t>73781/002</t>
  </si>
  <si>
    <t>AUX. 05</t>
  </si>
  <si>
    <t>AUX. 06</t>
  </si>
  <si>
    <t>AUX. 07</t>
  </si>
  <si>
    <t>PARA RAIO DE 15KV POLIMÉRICO</t>
  </si>
  <si>
    <t>M</t>
  </si>
  <si>
    <t>CABO DE COBRE FLEXÍVEL ISOLADO, 35 MM², ANTI-CHAMA 0,6/1,0 KV, PARA DISTRIBUIÇÃO (AZUL) - FORNECIMENTO E INSTALAÇÃO. AF_12/2015</t>
  </si>
  <si>
    <t>PAINEL/QUADRO ELÉTRICOEM CHAPA DE AÇO 1050x575x175mm, DE EMBUTIR, PARA INSTALAÇÃO DE 40 DISJUNTORES TERMOMAGNÉTICOS MONOPOLARES PADRÃO DIN, ESPAÇO P/ INSTALAÇÃO DE CHAVE GERAL 400A, COM BARRAMENTOS DE FASES, NEUTRO E TERRA, CAPACIDADE 422A - FORNECIMENTO E INSTALAÇÃO</t>
  </si>
  <si>
    <t>ISOLADOR DE PINO TP HI-POT CILINDRICO CLASSE 15KV. FORNECIMENTO E INSTALACAO.</t>
  </si>
  <si>
    <t>H</t>
  </si>
  <si>
    <t>QUADRO DE DISTRIBUICAO COM BARRAMENTO TRIFASICO, DE EMBUTIR, EM CHAPA DE ACO GALVANIZADO, PARA 40 DISJUNTORES</t>
  </si>
  <si>
    <t>BARRA DE COBRE ELETROLITICO 1.1/4"X1/8" (0,896KG/M) -PARA BARRAMENTO DE FASE E NEUTRO</t>
  </si>
  <si>
    <t>3.1.18</t>
  </si>
  <si>
    <t>GUINDAUTO HIDRÁULICO, CAPACIDADE MÁXIMA DE CARGA 3300 KG, MOMENTO MÁXIMO DE CARGA 5,8 TM, ALCANCE MÁXIMO HORIZONTAL 7,60 M, INCLUSIVE CAMINHÃO TOCO PBT 16.000 KG, POTÊNCIA DE 189 CV - CHP DIURNO. AF_03/2016</t>
  </si>
  <si>
    <t>PARA-RAIOS DE DISTRIBUICAO, TENSAO NOMINAL 15 KV, CORRENTE NOMINAL DE DESGARCA 5kA</t>
  </si>
  <si>
    <t>84957</t>
  </si>
  <si>
    <t xml:space="preserve">VIDRO LISO COMUM TRANSPARENTE, ESPESSURA 5MM INSTALADO EM JANELA MAXIM AIR 2,00X0,50M </t>
  </si>
  <si>
    <t>ESPELHO CRISTAL ESPESSURA 4MM, COM 0,70X0,45M, PARA BANHEIROS, COM MOLDURA EM ALUMINIO E COMPENSADO 6MM PLASTIFICADO COLADO</t>
  </si>
  <si>
    <t>95544</t>
  </si>
  <si>
    <t>PAPELEIRA DE PAREDE EM METAL CROMADO SEM TAMPA, INCLUSO FIXAÇÃO. AF_10/2016</t>
  </si>
  <si>
    <t xml:space="preserve">95547 </t>
  </si>
  <si>
    <t>SABONETEIRA PLASTICA TIPO DISPENSER PARA SABONETE LIQUIDO COM RESERVATORIO 800 A 1500 ML, INCLUSO FIXAÇÃO. AF_10/2016</t>
  </si>
  <si>
    <t>AUX. 08</t>
  </si>
  <si>
    <t>TOALHEIRO PLASTICO TIPO DISPENSER PARA PAPEL TOALHA INTERFOLHADO</t>
  </si>
  <si>
    <t>TOALHEIRO PLASTICO TIPO DISPENSER PARA PAPEL TOALHA INTERFOLHADO, INCLUSO FIXAÇÃO</t>
  </si>
  <si>
    <t>FIXAÇÃO UTILIZANDO PARAFUSO E BUCHA DE NYLON, SOMENTE MÃO DE OBRA. AF_10/2016</t>
  </si>
  <si>
    <t>3.2.6</t>
  </si>
  <si>
    <t>3.2.7</t>
  </si>
  <si>
    <t>3.2.8</t>
  </si>
  <si>
    <t>3.2.9</t>
  </si>
  <si>
    <t>3.2.10</t>
  </si>
  <si>
    <t>3.2.11</t>
  </si>
  <si>
    <t>3.2.12</t>
  </si>
  <si>
    <t>TOMADA ALTA DE EMBUTIR (1 MÓDULO), 2P+T 20 A, EXCLUINDO SUPORTE - FORNECIMENTO E INSTALAÇÃO (PAREDE EXTERNA - AR CONDICIONADO)</t>
  </si>
  <si>
    <t>AUX. 09</t>
  </si>
  <si>
    <t>ESPELHO / PLACA DE 1 POSTO 4" X 2", PARA INSTALACAO DE TOMADAS E INTERRUPTORES</t>
  </si>
  <si>
    <t>TOMADA ALTA DE EMBUTIR (1 MÓDULO), 2P+T 20 A, SEM SUPORTE E SEM PLACA - FORNECIMENTO E INSTALAÇÃO. AF_12/2015</t>
  </si>
  <si>
    <t>AUX. 10</t>
  </si>
  <si>
    <t>ESPELHO / PLACA CEGA 4" X 2", PARA INSTALACAO DE TOMADAS E INTERRUPTORES</t>
  </si>
  <si>
    <t>FORNECIMENTO E INSTALAÇÃO DE PLACA CEGA</t>
  </si>
  <si>
    <t>AUX. 11</t>
  </si>
  <si>
    <t>AUX. 12</t>
  </si>
  <si>
    <t>AUX. 13</t>
  </si>
  <si>
    <t>AUX. 14</t>
  </si>
  <si>
    <t>AUX. 15</t>
  </si>
  <si>
    <t>3.2.13</t>
  </si>
  <si>
    <t>97608</t>
  </si>
  <si>
    <t>LUMINÁRIA EXTERNA TIPO TARTARUGA, COM GRADE, PARA 1 LÂMPADA DE 15 W - FORNECIMENTO E INSTALAÇÃO. AF_11/2017</t>
  </si>
  <si>
    <t>LUMINÁRIA ARANDELA TIPO TARTARUGA (INSTALADO NOS BANHEIROS), COM GRADE, PARA 1 LÂMPADA DE 15 W - FORNECIMENTO E INSTALAÇÃO. AF_11/2017</t>
  </si>
  <si>
    <t>73953/008</t>
  </si>
  <si>
    <t>LUMINÁRIAS RETANGULAR, DE SOBREPOR PARA INSTALAÇÃO NO CORREDOR EXTERNO, COM REATORES DE PARTIDA RÁPIDA E LÂMPADAS FLUORESCENTES 2X40W, COMPLETAS, FORNECIMENTO E INSTALAÇÃO (SEGUIR PADRÃO EXISTENTE)</t>
  </si>
  <si>
    <t>INTERRUPTOR SIMPLES (1 MÓDULO) COM 1 TOMADA DE EMBUTIR 2P+T 10 A, EXCLUINDO SUPORTE - FORNECIMENTO E INSTALAÇÃO.</t>
  </si>
  <si>
    <t>ESPELHO / PLACA DE 2 POSTO 4" X 2", PARA INSTALACAO DE TOMADAS E INTERRUPTORES</t>
  </si>
  <si>
    <t>INTERRUPTOR SIMPLES (1 MÓDULO) COM 1 TOMADA DE EMBUTIR 2P+T 10 A,  SEM SUPORTE E SEM PLACA - FORNECIMENTO E INSTALAÇÃO. AF_12/2015</t>
  </si>
  <si>
    <t>INTERRUPTOR SIMPLES (1 MÓDULO) COM 1 TOMADA DE EMBUTIR 2P+T 10 A, EXCLUINDO SUPORTE - FORNECIMENTO E INSTALAÇÃO. (INSTALADO NOS BANHEIROS)</t>
  </si>
  <si>
    <t>TOMADA BAIXA DE EMBUTIR (1 MÓDULO), 2P+T 10 A, EXCLUINDO SUPORTE - FORNECIMENTO E INSTALAÇÃO.</t>
  </si>
  <si>
    <t>TOMADA BAIXA DE EMBUTIR (1 MÓDULO), 2P+T 10 A, SEM SUPORTE E SEM PLACA - FORNECIMENTO E INSTALAÇÃO. AF_12/2015</t>
  </si>
  <si>
    <t>TOMADA ALTA DE EMBUTIR (1 MÓDULO), 2P+T 10 A, SEM SUPORTE E SEM PLACA - FORNECIMENTO E INSTALAÇÃO. AF_12/2015</t>
  </si>
  <si>
    <t xml:space="preserve">INTERRUPTOR SIMPLES (1 MÓDULO), 10A/250V, EXCLUINDO SUPORTE - FORNECIMENTO E INSTALAÇÃO. </t>
  </si>
  <si>
    <t>INTERRUPTOR SIMPLES (1 MÓDULO), 10A/250V, SEM SUPORTE E SEM PLACA - FORNECIMENTO E INSTALAÇÃO. AF_12/2015</t>
  </si>
  <si>
    <t xml:space="preserve">TOMADA DUPLA DE REDE RJ45, EXCLUINDO SUPORTE - FORNECIMENTO E INSTALAÇÃO </t>
  </si>
  <si>
    <t>TOMADA RJ45, 8 FIOS, CAT 5E (APENAS MODULO)</t>
  </si>
  <si>
    <t>88247</t>
  </si>
  <si>
    <t>88264</t>
  </si>
  <si>
    <t>PREÇO TOTAL COM BDI</t>
  </si>
  <si>
    <t>1. Foi adotado a composição das leis sociais conforme composição SINAPI RR 04/2019 para preços desonerados, segue demonstrativo:</t>
  </si>
  <si>
    <t>10 DIAS</t>
  </si>
  <si>
    <t>20 DIAS</t>
  </si>
  <si>
    <t>PLACA DE INAUGURACAO METALICA, *40* CM X *60* CM</t>
  </si>
  <si>
    <t>AUX. 16</t>
  </si>
  <si>
    <t>SERVENTE COM ENCARGOS COMPLEMENTARES</t>
  </si>
  <si>
    <t>PLACA DE INAUGURACAO METALICA (EM ALUMÍNIO ANODIZADO OU AÇO INOX ESCOVADO), *40* CM X *60* CM - FORNECIMENTO E INSTALAÇÃO</t>
  </si>
  <si>
    <t>PLACA DE INAUGURACAO METALICA (EM ALUMÍNIO ANODIZADO OU AÇO INOX ESCOVADO), *40* CM X *60* CM - FORNECIMENTO E INSTALAÇÃO.</t>
  </si>
  <si>
    <t>BUCHA DE NYLON, DIAMETRO DO FURO 8 MM, COMPRIMENTO 40 MM, COM PARAFUSO DE ROSCA SOBERBA, CABECA CHATA, FENDA SIMPLES, 4,8 X 50 MM</t>
  </si>
  <si>
    <t>Contratação de Pessoa Jurídica para Execução dos Serviços de Engenharia para Conclusão do Almoxarifado do Campus Novo Paraíso</t>
  </si>
  <si>
    <t>ANEXO A5 - COMPOSIÇÃO ANALÍTICA DO BDI</t>
  </si>
  <si>
    <t>ANEXO A6 - COMPOSIÇÃO DOS ENCARGOS SOCIAIS</t>
  </si>
  <si>
    <t>ANEXO A7 - CRONOGRAMA FÍSICO-FINANCEIRO ORIENTATIVO</t>
  </si>
  <si>
    <t>ANEXO A8 -  MODELO PLANILHA DE MEDIÇÃO</t>
  </si>
  <si>
    <t>Boa Vista - RR, 16 de julho de 2019.</t>
  </si>
  <si>
    <t>TC XX/2019 - UASG 158152</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</si>
</sst>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 #,##0.00_-;_-* &quot;-&quot;??_-;_-@_-"/>
    <numFmt numFmtId="164" formatCode="_-&quot;R$&quot;\ * #,##0.00_-;\-&quot;R$&quot;\ * #,##0.00_-;_-&quot;R$&quot;\ * &quot;-&quot;??_-;_-@_-"/>
    <numFmt numFmtId="165" formatCode="0.0000"/>
    <numFmt numFmtId="166" formatCode="#,##0.00_ ;[Red]\-#,##0.00\ "/>
    <numFmt numFmtId="167" formatCode="##,##0.00%;\-##,##0.00%;&quot;-&quot;"/>
    <numFmt numFmtId="168" formatCode="#,##0.00;\-#,##0.00;&quot;-&quot;"/>
    <numFmt numFmtId="169" formatCode="#,##0.00_ ;[Red]\-#,##0.00\ ;&quot;-&quot;"/>
    <numFmt numFmtId="170" formatCode="#,##0.00%;\-#,##0.00%;&quot;-&quot;"/>
    <numFmt numFmtId="171" formatCode="_(* #,##0.00_);_(* \(#,##0.00\);_(* &quot;-&quot;??_);_(@_)"/>
    <numFmt numFmtId="172" formatCode="0\ &quot;dias&quot;"/>
  </numFmts>
  <fonts count="46">
    <font>
      <sz val="11"/>
      <color theme="1"/>
      <name val="Calibri"/>
      <family val="2"/>
      <scheme val="minor"/>
    </font>
    <font>
      <sz val="11"/>
      <color rgb="FF000000"/>
      <name val="Arial1"/>
    </font>
    <font>
      <sz val="11"/>
      <color theme="1"/>
      <name val="Calibri"/>
      <family val="2"/>
      <scheme val="minor"/>
    </font>
    <font>
      <sz val="8"/>
      <color theme="1"/>
      <name val="Calibri"/>
      <family val="2"/>
      <scheme val="minor"/>
    </font>
    <font>
      <b/>
      <sz val="8"/>
      <color theme="1"/>
      <name val="Arial"/>
      <family val="2"/>
    </font>
    <font>
      <b/>
      <sz val="8"/>
      <name val="Arial"/>
      <family val="2"/>
    </font>
    <font>
      <sz val="8"/>
      <name val="Arial"/>
      <family val="2"/>
    </font>
    <font>
      <sz val="8"/>
      <color theme="1"/>
      <name val="Arial"/>
      <family val="2"/>
    </font>
    <font>
      <sz val="9"/>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b/>
      <sz val="7"/>
      <color theme="1"/>
      <name val="Arial"/>
      <family val="2"/>
    </font>
    <font>
      <sz val="7"/>
      <color theme="1"/>
      <name val="Calibri"/>
      <family val="2"/>
      <scheme val="minor"/>
    </font>
    <font>
      <sz val="7"/>
      <name val="Arial"/>
      <family val="2"/>
    </font>
    <font>
      <b/>
      <sz val="7"/>
      <name val="Arial"/>
      <family val="2"/>
    </font>
    <font>
      <sz val="10"/>
      <color theme="1"/>
      <name val="Arial"/>
      <family val="2"/>
    </font>
    <font>
      <u/>
      <sz val="10"/>
      <color theme="1"/>
      <name val="Arial"/>
      <family val="2"/>
    </font>
    <font>
      <sz val="7"/>
      <color theme="1"/>
      <name val="Arial"/>
      <family val="2"/>
    </font>
    <font>
      <sz val="7"/>
      <color rgb="FF000000"/>
      <name val="Arial"/>
      <family val="2"/>
    </font>
    <font>
      <b/>
      <sz val="10"/>
      <name val="Arial"/>
      <family val="2"/>
    </font>
    <font>
      <sz val="11"/>
      <color rgb="FF000000"/>
      <name val="Calibri"/>
      <family val="2"/>
      <scheme val="minor"/>
    </font>
    <font>
      <b/>
      <sz val="9"/>
      <color theme="1"/>
      <name val="Arial"/>
      <family val="2"/>
    </font>
    <font>
      <sz val="10"/>
      <color theme="1"/>
      <name val="Calibri"/>
      <family val="2"/>
      <scheme val="minor"/>
    </font>
    <font>
      <b/>
      <sz val="7"/>
      <color rgb="FF000000"/>
      <name val="Arial"/>
      <family val="2"/>
    </font>
  </fonts>
  <fills count="29">
    <fill>
      <patternFill patternType="none"/>
    </fill>
    <fill>
      <patternFill patternType="gray125"/>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54"/>
      </patternFill>
    </fill>
    <fill>
      <patternFill patternType="solid">
        <fgColor rgb="FFD9D9D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62"/>
      </top>
      <bottom style="double">
        <color indexed="62"/>
      </bottom>
      <diagonal/>
    </border>
    <border>
      <left/>
      <right style="thin">
        <color indexed="64"/>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rgb="FF000000"/>
      </top>
      <bottom style="thin">
        <color indexed="64"/>
      </bottom>
      <diagonal/>
    </border>
  </borders>
  <cellStyleXfs count="90">
    <xf numFmtId="0" fontId="0" fillId="0" borderId="0"/>
    <xf numFmtId="0" fontId="1" fillId="0" borderId="0"/>
    <xf numFmtId="9" fontId="2" fillId="0" borderId="0" applyFont="0" applyFill="0" applyBorder="0" applyAlignment="0" applyProtection="0"/>
    <xf numFmtId="0" fontId="9" fillId="0" borderId="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8" borderId="0" applyNumberFormat="0" applyBorder="0" applyAlignment="0" applyProtection="0"/>
    <xf numFmtId="0" fontId="10" fillId="7" borderId="0" applyNumberFormat="0" applyBorder="0" applyAlignment="0" applyProtection="0"/>
    <xf numFmtId="0" fontId="10" fillId="11"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2" borderId="0" applyNumberFormat="0" applyBorder="0" applyAlignment="0" applyProtection="0"/>
    <xf numFmtId="0" fontId="10" fillId="6" borderId="0" applyNumberFormat="0" applyBorder="0" applyAlignment="0" applyProtection="0"/>
    <xf numFmtId="0" fontId="10" fillId="9" borderId="0" applyNumberFormat="0" applyBorder="0" applyAlignment="0" applyProtection="0"/>
    <xf numFmtId="0" fontId="10" fillId="13" borderId="0" applyNumberFormat="0" applyBorder="0" applyAlignment="0" applyProtection="0"/>
    <xf numFmtId="0" fontId="10" fillId="7" borderId="0" applyNumberFormat="0" applyBorder="0" applyAlignment="0" applyProtection="0"/>
    <xf numFmtId="0" fontId="10" fillId="10" borderId="0" applyNumberFormat="0" applyBorder="0" applyAlignment="0" applyProtection="0"/>
    <xf numFmtId="0" fontId="10" fillId="14" borderId="0" applyNumberFormat="0" applyBorder="0" applyAlignment="0" applyProtection="0"/>
    <xf numFmtId="0" fontId="10" fillId="4" borderId="0" applyNumberFormat="0" applyBorder="0" applyAlignment="0" applyProtection="0"/>
    <xf numFmtId="0" fontId="10" fillId="7" borderId="0" applyNumberFormat="0" applyBorder="0" applyAlignment="0" applyProtection="0"/>
    <xf numFmtId="0" fontId="10" fillId="11" borderId="0" applyNumberFormat="0" applyBorder="0" applyAlignment="0" applyProtection="0"/>
    <xf numFmtId="0" fontId="11" fillId="15" borderId="0" applyNumberFormat="0" applyBorder="0" applyAlignment="0" applyProtection="0"/>
    <xf numFmtId="0" fontId="11" fillId="10" borderId="0" applyNumberFormat="0" applyBorder="0" applyAlignment="0" applyProtection="0"/>
    <xf numFmtId="0" fontId="11" fillId="12"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7" borderId="0" applyNumberFormat="0" applyBorder="0" applyAlignment="0" applyProtection="0"/>
    <xf numFmtId="0" fontId="11" fillId="19" borderId="0" applyNumberFormat="0" applyBorder="0" applyAlignment="0" applyProtection="0"/>
    <xf numFmtId="0" fontId="11" fillId="13" borderId="0" applyNumberFormat="0" applyBorder="0" applyAlignment="0" applyProtection="0"/>
    <xf numFmtId="0" fontId="11" fillId="4" borderId="0" applyNumberFormat="0" applyBorder="0" applyAlignment="0" applyProtection="0"/>
    <xf numFmtId="0" fontId="11" fillId="7" borderId="0" applyNumberFormat="0" applyBorder="0" applyAlignment="0" applyProtection="0"/>
    <xf numFmtId="0" fontId="11" fillId="10" borderId="0" applyNumberFormat="0" applyBorder="0" applyAlignment="0" applyProtection="0"/>
    <xf numFmtId="0" fontId="11" fillId="20" borderId="0" applyNumberFormat="0" applyBorder="0" applyAlignment="0" applyProtection="0"/>
    <xf numFmtId="0" fontId="11" fillId="21" borderId="0" applyNumberFormat="0" applyBorder="0" applyAlignment="0" applyProtection="0"/>
    <xf numFmtId="0" fontId="11" fillId="22"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9" borderId="0" applyNumberFormat="0" applyBorder="0" applyAlignment="0" applyProtection="0"/>
    <xf numFmtId="0" fontId="12" fillId="4" borderId="0" applyNumberFormat="0" applyBorder="0" applyAlignment="0" applyProtection="0"/>
    <xf numFmtId="0" fontId="16" fillId="7" borderId="0" applyNumberFormat="0" applyBorder="0" applyAlignment="0" applyProtection="0"/>
    <xf numFmtId="0" fontId="13" fillId="23" borderId="15" applyNumberFormat="0" applyAlignment="0" applyProtection="0"/>
    <xf numFmtId="0" fontId="27" fillId="24" borderId="15" applyNumberFormat="0" applyAlignment="0" applyProtection="0"/>
    <xf numFmtId="0" fontId="14" fillId="25" borderId="16" applyNumberFormat="0" applyAlignment="0" applyProtection="0"/>
    <xf numFmtId="0" fontId="26" fillId="0" borderId="17" applyNumberFormat="0" applyFill="0" applyAlignment="0" applyProtection="0"/>
    <xf numFmtId="0" fontId="14" fillId="25" borderId="16" applyNumberFormat="0" applyAlignment="0" applyProtection="0"/>
    <xf numFmtId="0" fontId="11" fillId="26" borderId="0" applyNumberFormat="0" applyBorder="0" applyAlignment="0" applyProtection="0"/>
    <xf numFmtId="0" fontId="11" fillId="19" borderId="0" applyNumberFormat="0" applyBorder="0" applyAlignment="0" applyProtection="0"/>
    <xf numFmtId="0" fontId="11" fillId="13" borderId="0" applyNumberFormat="0" applyBorder="0" applyAlignment="0" applyProtection="0"/>
    <xf numFmtId="0" fontId="11" fillId="27" borderId="0" applyNumberFormat="0" applyBorder="0" applyAlignment="0" applyProtection="0"/>
    <xf numFmtId="0" fontId="11" fillId="17" borderId="0" applyNumberFormat="0" applyBorder="0" applyAlignment="0" applyProtection="0"/>
    <xf numFmtId="0" fontId="11" fillId="21" borderId="0" applyNumberFormat="0" applyBorder="0" applyAlignment="0" applyProtection="0"/>
    <xf numFmtId="0" fontId="20" fillId="14" borderId="15" applyNumberFormat="0" applyAlignment="0" applyProtection="0"/>
    <xf numFmtId="0" fontId="15" fillId="0" borderId="0" applyNumberFormat="0" applyFill="0" applyBorder="0" applyAlignment="0" applyProtection="0"/>
    <xf numFmtId="0" fontId="16" fillId="5" borderId="0" applyNumberFormat="0" applyBorder="0" applyAlignment="0" applyProtection="0"/>
    <xf numFmtId="0" fontId="17" fillId="0" borderId="18" applyNumberFormat="0" applyFill="0" applyAlignment="0" applyProtection="0"/>
    <xf numFmtId="0" fontId="18" fillId="0" borderId="19" applyNumberFormat="0" applyFill="0" applyAlignment="0" applyProtection="0"/>
    <xf numFmtId="0" fontId="19" fillId="0" borderId="20" applyNumberFormat="0" applyFill="0" applyAlignment="0" applyProtection="0"/>
    <xf numFmtId="0" fontId="19" fillId="0" borderId="0" applyNumberFormat="0" applyFill="0" applyBorder="0" applyAlignment="0" applyProtection="0"/>
    <xf numFmtId="0" fontId="12" fillId="6" borderId="0" applyNumberFormat="0" applyBorder="0" applyAlignment="0" applyProtection="0"/>
    <xf numFmtId="0" fontId="20" fillId="8" borderId="15" applyNumberFormat="0" applyAlignment="0" applyProtection="0"/>
    <xf numFmtId="0" fontId="21" fillId="0" borderId="21" applyNumberFormat="0" applyFill="0" applyAlignment="0" applyProtection="0"/>
    <xf numFmtId="0" fontId="28" fillId="14" borderId="0" applyNumberFormat="0" applyBorder="0" applyAlignment="0" applyProtection="0"/>
    <xf numFmtId="0" fontId="22" fillId="14" borderId="0" applyNumberFormat="0" applyBorder="0" applyAlignment="0" applyProtection="0"/>
    <xf numFmtId="0" fontId="9" fillId="11" borderId="22" applyNumberFormat="0" applyFont="0" applyAlignment="0" applyProtection="0"/>
    <xf numFmtId="0" fontId="10" fillId="11" borderId="22" applyNumberFormat="0" applyFont="0" applyAlignment="0" applyProtection="0"/>
    <xf numFmtId="0" fontId="23" fillId="23" borderId="23" applyNumberFormat="0" applyAlignment="0" applyProtection="0"/>
    <xf numFmtId="0" fontId="23" fillId="24" borderId="23" applyNumberFormat="0" applyAlignment="0" applyProtection="0"/>
    <xf numFmtId="0" fontId="26" fillId="0" borderId="0" applyNumberFormat="0" applyFill="0" applyBorder="0" applyAlignment="0" applyProtection="0"/>
    <xf numFmtId="0" fontId="15" fillId="0" borderId="0" applyNumberFormat="0" applyFill="0" applyBorder="0" applyAlignment="0" applyProtection="0"/>
    <xf numFmtId="0" fontId="24" fillId="0" borderId="0" applyNumberFormat="0" applyFill="0" applyBorder="0" applyAlignment="0" applyProtection="0"/>
    <xf numFmtId="0" fontId="29" fillId="0" borderId="0" applyNumberFormat="0" applyFill="0" applyBorder="0" applyAlignment="0" applyProtection="0"/>
    <xf numFmtId="0" fontId="30" fillId="0" borderId="24" applyNumberFormat="0" applyFill="0" applyAlignment="0" applyProtection="0"/>
    <xf numFmtId="0" fontId="31" fillId="0" borderId="25" applyNumberFormat="0" applyFill="0" applyAlignment="0" applyProtection="0"/>
    <xf numFmtId="0" fontId="32" fillId="0" borderId="26" applyNumberFormat="0" applyFill="0" applyAlignment="0" applyProtection="0"/>
    <xf numFmtId="0" fontId="32" fillId="0" borderId="0" applyNumberFormat="0" applyFill="0" applyBorder="0" applyAlignment="0" applyProtection="0"/>
    <xf numFmtId="0" fontId="25" fillId="0" borderId="27" applyNumberFormat="0" applyFill="0" applyAlignment="0" applyProtection="0"/>
    <xf numFmtId="0" fontId="26" fillId="0" borderId="0" applyNumberFormat="0" applyFill="0" applyBorder="0" applyAlignment="0" applyProtection="0"/>
    <xf numFmtId="0" fontId="42" fillId="0" borderId="0"/>
    <xf numFmtId="0" fontId="9" fillId="0" borderId="0"/>
    <xf numFmtId="0" fontId="2" fillId="0" borderId="0"/>
    <xf numFmtId="43" fontId="10" fillId="0" borderId="0" applyFont="0" applyFill="0" applyBorder="0" applyAlignment="0" applyProtection="0"/>
    <xf numFmtId="171" fontId="9" fillId="0" borderId="0" applyFont="0" applyFill="0" applyBorder="0" applyAlignment="0" applyProtection="0"/>
  </cellStyleXfs>
  <cellXfs count="328">
    <xf numFmtId="0" fontId="0" fillId="0" borderId="0" xfId="0"/>
    <xf numFmtId="0" fontId="0" fillId="0" borderId="0" xfId="0" applyAlignment="1">
      <alignment vertical="center"/>
    </xf>
    <xf numFmtId="0" fontId="0" fillId="0" borderId="0" xfId="0" applyAlignment="1">
      <alignment horizontal="center"/>
    </xf>
    <xf numFmtId="0" fontId="0" fillId="0" borderId="0" xfId="0" applyBorder="1" applyAlignment="1">
      <alignment vertical="center"/>
    </xf>
    <xf numFmtId="0" fontId="6" fillId="0" borderId="0" xfId="0" applyFont="1" applyFill="1" applyBorder="1" applyAlignment="1">
      <alignment vertical="center"/>
    </xf>
    <xf numFmtId="0" fontId="3" fillId="0" borderId="0" xfId="0" applyFont="1"/>
    <xf numFmtId="0" fontId="3" fillId="0" borderId="0" xfId="0" applyFont="1" applyFill="1" applyBorder="1"/>
    <xf numFmtId="0" fontId="34" fillId="0" borderId="0" xfId="0" applyFont="1" applyAlignment="1">
      <alignment vertical="center"/>
    </xf>
    <xf numFmtId="0" fontId="7" fillId="28" borderId="1" xfId="0" applyFont="1" applyFill="1" applyBorder="1" applyAlignment="1">
      <alignment horizontal="left" vertical="center" wrapText="1"/>
    </xf>
    <xf numFmtId="0" fontId="4" fillId="0" borderId="1" xfId="0" applyFont="1" applyBorder="1" applyAlignment="1">
      <alignment horizontal="left" vertical="center" wrapText="1"/>
    </xf>
    <xf numFmtId="0" fontId="7" fillId="0" borderId="1" xfId="0" applyFont="1" applyBorder="1" applyAlignment="1">
      <alignment horizontal="left" vertical="center" wrapText="1"/>
    </xf>
    <xf numFmtId="0" fontId="4" fillId="28" borderId="1" xfId="0" applyFont="1" applyFill="1" applyBorder="1" applyAlignment="1">
      <alignment horizontal="left" vertical="center" wrapText="1"/>
    </xf>
    <xf numFmtId="0" fontId="7" fillId="0" borderId="0" xfId="0" applyFont="1"/>
    <xf numFmtId="0" fontId="37" fillId="0" borderId="0" xfId="0" applyFont="1"/>
    <xf numFmtId="10" fontId="4" fillId="0" borderId="1" xfId="0" applyNumberFormat="1" applyFont="1" applyBorder="1" applyAlignment="1">
      <alignment horizontal="right" vertical="center" wrapText="1"/>
    </xf>
    <xf numFmtId="10" fontId="7" fillId="0" borderId="1" xfId="0" applyNumberFormat="1" applyFont="1" applyBorder="1" applyAlignment="1">
      <alignment horizontal="right" vertical="center" wrapText="1"/>
    </xf>
    <xf numFmtId="10" fontId="4" fillId="28" borderId="1" xfId="0" applyNumberFormat="1" applyFont="1" applyFill="1" applyBorder="1" applyAlignment="1">
      <alignment horizontal="right" vertical="center" wrapText="1"/>
    </xf>
    <xf numFmtId="0" fontId="37" fillId="0" borderId="0" xfId="0" applyFont="1" applyAlignment="1">
      <alignment wrapText="1"/>
    </xf>
    <xf numFmtId="0" fontId="37" fillId="0" borderId="0" xfId="0" applyFont="1" applyBorder="1" applyAlignment="1">
      <alignment vertical="top" wrapText="1"/>
    </xf>
    <xf numFmtId="0" fontId="7" fillId="0" borderId="1" xfId="0" applyFont="1" applyBorder="1" applyAlignment="1">
      <alignment horizontal="right" vertical="center" wrapText="1"/>
    </xf>
    <xf numFmtId="0" fontId="37" fillId="0" borderId="0" xfId="0" applyFont="1" applyBorder="1"/>
    <xf numFmtId="0" fontId="34" fillId="0" borderId="0" xfId="0" applyFont="1" applyBorder="1" applyAlignment="1">
      <alignment vertical="center"/>
    </xf>
    <xf numFmtId="0" fontId="0" fillId="0" borderId="0" xfId="0" applyAlignment="1">
      <alignment wrapText="1"/>
    </xf>
    <xf numFmtId="0" fontId="0" fillId="0" borderId="0" xfId="0" applyAlignment="1">
      <alignment horizontal="center" wrapText="1"/>
    </xf>
    <xf numFmtId="0" fontId="37" fillId="0" borderId="0" xfId="0" applyFont="1" applyBorder="1" applyAlignment="1">
      <alignment horizontal="left" vertical="top" wrapText="1"/>
    </xf>
    <xf numFmtId="0" fontId="7" fillId="28" borderId="1" xfId="0" applyFont="1" applyFill="1" applyBorder="1" applyAlignment="1">
      <alignment horizontal="center" vertical="center" wrapText="1"/>
    </xf>
    <xf numFmtId="0" fontId="35" fillId="0" borderId="1" xfId="0" applyFont="1" applyFill="1" applyBorder="1" applyAlignment="1">
      <alignment horizontal="right" vertical="center" wrapText="1"/>
    </xf>
    <xf numFmtId="0" fontId="35" fillId="0" borderId="6" xfId="0" applyFont="1" applyFill="1" applyBorder="1" applyAlignment="1">
      <alignment horizontal="center" vertical="center" wrapText="1"/>
    </xf>
    <xf numFmtId="0" fontId="40" fillId="0" borderId="1" xfId="0" applyFont="1" applyFill="1" applyBorder="1" applyAlignment="1">
      <alignment vertical="center" wrapText="1"/>
    </xf>
    <xf numFmtId="0" fontId="40" fillId="0" borderId="1" xfId="0" applyFont="1" applyFill="1" applyBorder="1" applyAlignment="1">
      <alignment horizontal="center" vertical="center"/>
    </xf>
    <xf numFmtId="0" fontId="40" fillId="0" borderId="1" xfId="0" applyFont="1" applyBorder="1" applyAlignment="1">
      <alignment vertical="center" wrapText="1"/>
    </xf>
    <xf numFmtId="0" fontId="40" fillId="0" borderId="1" xfId="0" applyFont="1" applyBorder="1" applyAlignment="1">
      <alignment horizontal="center" vertical="center"/>
    </xf>
    <xf numFmtId="0" fontId="40" fillId="0" borderId="1" xfId="0" applyFont="1" applyBorder="1" applyAlignment="1">
      <alignment horizontal="center" vertical="center" wrapText="1"/>
    </xf>
    <xf numFmtId="0" fontId="40" fillId="0" borderId="1" xfId="0" applyFont="1" applyFill="1" applyBorder="1" applyAlignment="1">
      <alignment horizontal="center" vertical="center" wrapText="1"/>
    </xf>
    <xf numFmtId="0" fontId="39" fillId="0" borderId="0" xfId="0" applyFont="1" applyBorder="1" applyAlignment="1">
      <alignment vertical="top"/>
    </xf>
    <xf numFmtId="0" fontId="39" fillId="0" borderId="0" xfId="0" applyFont="1" applyBorder="1" applyAlignment="1">
      <alignment vertical="top" wrapText="1"/>
    </xf>
    <xf numFmtId="2" fontId="39" fillId="0" borderId="0" xfId="0" applyNumberFormat="1" applyFont="1" applyBorder="1" applyAlignment="1">
      <alignment horizontal="right" vertical="top"/>
    </xf>
    <xf numFmtId="0" fontId="39" fillId="0" borderId="0" xfId="0" applyFont="1" applyBorder="1" applyAlignment="1">
      <alignment horizontal="right" vertical="top"/>
    </xf>
    <xf numFmtId="0" fontId="34" fillId="0" borderId="0" xfId="0" applyFont="1" applyAlignment="1">
      <alignment horizontal="center" vertical="center"/>
    </xf>
    <xf numFmtId="0" fontId="34" fillId="0" borderId="0" xfId="0" applyFont="1" applyAlignment="1">
      <alignment horizontal="center" vertical="center" wrapText="1"/>
    </xf>
    <xf numFmtId="2" fontId="34" fillId="0" borderId="0" xfId="0" applyNumberFormat="1" applyFont="1" applyAlignment="1">
      <alignment horizontal="right" vertical="center"/>
    </xf>
    <xf numFmtId="0" fontId="34" fillId="0" borderId="0" xfId="0" applyFont="1" applyAlignment="1">
      <alignment horizontal="right" vertical="center"/>
    </xf>
    <xf numFmtId="0" fontId="34" fillId="0" borderId="0" xfId="0" applyFont="1" applyAlignment="1">
      <alignment vertical="center" wrapText="1"/>
    </xf>
    <xf numFmtId="0" fontId="39" fillId="0" borderId="10" xfId="0" applyFont="1" applyBorder="1" applyAlignment="1">
      <alignment horizontal="left" vertical="top" wrapText="1"/>
    </xf>
    <xf numFmtId="0" fontId="39" fillId="0" borderId="29" xfId="0" applyFont="1" applyBorder="1" applyAlignment="1">
      <alignment horizontal="left" vertical="top" wrapText="1"/>
    </xf>
    <xf numFmtId="0" fontId="39" fillId="0" borderId="9" xfId="0" applyFont="1" applyBorder="1" applyAlignment="1">
      <alignment horizontal="left" vertical="top" wrapText="1"/>
    </xf>
    <xf numFmtId="49" fontId="35" fillId="0" borderId="1" xfId="0" applyNumberFormat="1" applyFont="1" applyFill="1" applyBorder="1" applyAlignment="1">
      <alignment horizontal="left" vertical="center" wrapText="1"/>
    </xf>
    <xf numFmtId="49" fontId="35" fillId="0" borderId="3" xfId="0" applyNumberFormat="1" applyFont="1" applyFill="1" applyBorder="1" applyAlignment="1">
      <alignment horizontal="left" vertical="center" wrapText="1"/>
    </xf>
    <xf numFmtId="49" fontId="39" fillId="2" borderId="1" xfId="0" applyNumberFormat="1" applyFont="1" applyFill="1" applyBorder="1" applyAlignment="1">
      <alignment horizontal="left" vertical="center"/>
    </xf>
    <xf numFmtId="49" fontId="39" fillId="0" borderId="0" xfId="0" applyNumberFormat="1" applyFont="1" applyBorder="1" applyAlignment="1">
      <alignment horizontal="left" vertical="top" wrapText="1"/>
    </xf>
    <xf numFmtId="49" fontId="39" fillId="0" borderId="29" xfId="0" applyNumberFormat="1" applyFont="1" applyBorder="1" applyAlignment="1">
      <alignment horizontal="left" vertical="top" wrapText="1"/>
    </xf>
    <xf numFmtId="49" fontId="39" fillId="0" borderId="0" xfId="0" applyNumberFormat="1" applyFont="1" applyBorder="1" applyAlignment="1">
      <alignment vertical="top"/>
    </xf>
    <xf numFmtId="49" fontId="34" fillId="0" borderId="0" xfId="0" applyNumberFormat="1" applyFont="1" applyAlignment="1">
      <alignment horizontal="center" vertical="center"/>
    </xf>
    <xf numFmtId="0" fontId="35" fillId="2" borderId="4" xfId="0" applyFont="1" applyFill="1" applyBorder="1" applyAlignment="1">
      <alignment horizontal="center" vertical="center"/>
    </xf>
    <xf numFmtId="2" fontId="33" fillId="2" borderId="1" xfId="0" applyNumberFormat="1" applyFont="1" applyFill="1" applyBorder="1" applyAlignment="1">
      <alignment horizontal="center" vertical="center" wrapText="1"/>
    </xf>
    <xf numFmtId="0" fontId="39" fillId="2" borderId="1" xfId="0" applyFont="1" applyFill="1" applyBorder="1" applyAlignment="1">
      <alignment horizontal="right" vertical="center"/>
    </xf>
    <xf numFmtId="0" fontId="39" fillId="2" borderId="1" xfId="0" applyFont="1" applyFill="1" applyBorder="1" applyAlignment="1">
      <alignment vertical="center" wrapText="1"/>
    </xf>
    <xf numFmtId="0" fontId="39" fillId="2" borderId="1" xfId="0" applyFont="1" applyFill="1" applyBorder="1" applyAlignment="1">
      <alignment horizontal="center" vertical="center"/>
    </xf>
    <xf numFmtId="166" fontId="39" fillId="2" borderId="1" xfId="0" applyNumberFormat="1" applyFont="1" applyFill="1" applyBorder="1" applyAlignment="1">
      <alignment horizontal="right" vertical="center" wrapText="1"/>
    </xf>
    <xf numFmtId="166" fontId="35" fillId="2" borderId="1" xfId="0" applyNumberFormat="1" applyFont="1" applyFill="1" applyBorder="1" applyAlignment="1">
      <alignment horizontal="right" vertical="center" wrapText="1"/>
    </xf>
    <xf numFmtId="166" fontId="35" fillId="0" borderId="6" xfId="0" applyNumberFormat="1" applyFont="1" applyFill="1" applyBorder="1" applyAlignment="1">
      <alignment horizontal="right" vertical="center" wrapText="1"/>
    </xf>
    <xf numFmtId="166" fontId="35" fillId="0" borderId="1" xfId="0" applyNumberFormat="1" applyFont="1" applyFill="1" applyBorder="1" applyAlignment="1">
      <alignment horizontal="right" vertical="center" wrapText="1"/>
    </xf>
    <xf numFmtId="166" fontId="40" fillId="0" borderId="1" xfId="0" applyNumberFormat="1" applyFont="1" applyFill="1" applyBorder="1" applyAlignment="1">
      <alignment horizontal="right" vertical="center" wrapText="1"/>
    </xf>
    <xf numFmtId="166" fontId="35" fillId="0" borderId="2" xfId="0" applyNumberFormat="1" applyFont="1" applyFill="1" applyBorder="1" applyAlignment="1">
      <alignment horizontal="right" vertical="center" wrapText="1"/>
    </xf>
    <xf numFmtId="166" fontId="40" fillId="0" borderId="1" xfId="0" applyNumberFormat="1" applyFont="1" applyBorder="1" applyAlignment="1">
      <alignment horizontal="right" vertical="center" wrapText="1"/>
    </xf>
    <xf numFmtId="166" fontId="35" fillId="0" borderId="2" xfId="0" applyNumberFormat="1" applyFont="1" applyBorder="1" applyAlignment="1">
      <alignment horizontal="right" vertical="center" wrapText="1"/>
    </xf>
    <xf numFmtId="166" fontId="35" fillId="2" borderId="1" xfId="0" applyNumberFormat="1" applyFont="1" applyFill="1" applyBorder="1" applyAlignment="1">
      <alignment horizontal="right" vertical="center"/>
    </xf>
    <xf numFmtId="166" fontId="35" fillId="0" borderId="1" xfId="0" applyNumberFormat="1" applyFont="1" applyFill="1" applyBorder="1" applyAlignment="1">
      <alignment horizontal="right" vertical="center"/>
    </xf>
    <xf numFmtId="166" fontId="36" fillId="2" borderId="1" xfId="0" applyNumberFormat="1" applyFont="1" applyFill="1" applyBorder="1" applyAlignment="1">
      <alignment horizontal="right" vertical="center"/>
    </xf>
    <xf numFmtId="0" fontId="36" fillId="2" borderId="3" xfId="0" applyFont="1" applyFill="1" applyBorder="1" applyAlignment="1">
      <alignment horizontal="center" vertical="center"/>
    </xf>
    <xf numFmtId="0" fontId="36" fillId="2" borderId="11" xfId="0" applyFont="1" applyFill="1" applyBorder="1" applyAlignment="1">
      <alignment horizontal="center" vertical="center"/>
    </xf>
    <xf numFmtId="49" fontId="33" fillId="2" borderId="8" xfId="0" applyNumberFormat="1" applyFont="1" applyFill="1" applyBorder="1" applyAlignment="1">
      <alignment horizontal="center" vertical="center" wrapText="1"/>
    </xf>
    <xf numFmtId="0" fontId="33" fillId="2" borderId="8" xfId="0" applyFont="1" applyFill="1" applyBorder="1" applyAlignment="1">
      <alignment horizontal="center" vertical="center" wrapText="1"/>
    </xf>
    <xf numFmtId="2" fontId="33" fillId="2" borderId="8" xfId="0" applyNumberFormat="1" applyFont="1" applyFill="1" applyBorder="1" applyAlignment="1">
      <alignment horizontal="center" vertical="center" wrapText="1"/>
    </xf>
    <xf numFmtId="0" fontId="36" fillId="2" borderId="4" xfId="0" applyFont="1" applyFill="1" applyBorder="1" applyAlignment="1">
      <alignment horizontal="center" vertical="center"/>
    </xf>
    <xf numFmtId="10" fontId="35" fillId="2" borderId="4" xfId="2" applyNumberFormat="1" applyFont="1" applyFill="1" applyBorder="1" applyAlignment="1">
      <alignment horizontal="center" vertical="center"/>
    </xf>
    <xf numFmtId="10" fontId="35" fillId="2" borderId="2" xfId="2" applyNumberFormat="1" applyFont="1" applyFill="1" applyBorder="1" applyAlignment="1">
      <alignment horizontal="center" vertical="center"/>
    </xf>
    <xf numFmtId="10" fontId="35" fillId="0" borderId="6" xfId="2" applyNumberFormat="1" applyFont="1" applyFill="1" applyBorder="1" applyAlignment="1">
      <alignment horizontal="center" vertical="center"/>
    </xf>
    <xf numFmtId="0" fontId="8" fillId="2" borderId="1" xfId="0" applyFont="1" applyFill="1" applyBorder="1" applyAlignment="1">
      <alignment vertical="center"/>
    </xf>
    <xf numFmtId="0" fontId="6" fillId="0" borderId="0" xfId="0" applyFont="1" applyBorder="1" applyAlignment="1">
      <alignment vertical="top"/>
    </xf>
    <xf numFmtId="0" fontId="6" fillId="0" borderId="30" xfId="0" applyFont="1" applyBorder="1" applyAlignment="1">
      <alignment vertical="top"/>
    </xf>
    <xf numFmtId="0" fontId="6" fillId="0" borderId="31" xfId="0" applyFont="1" applyBorder="1" applyAlignment="1">
      <alignment vertical="top"/>
    </xf>
    <xf numFmtId="0" fontId="37" fillId="0" borderId="30" xfId="0" applyFont="1" applyBorder="1"/>
    <xf numFmtId="0" fontId="37" fillId="0" borderId="31" xfId="0" applyFont="1" applyBorder="1"/>
    <xf numFmtId="0" fontId="37" fillId="0" borderId="10" xfId="0" applyFont="1" applyBorder="1"/>
    <xf numFmtId="0" fontId="37" fillId="0" borderId="29" xfId="0" applyFont="1" applyBorder="1"/>
    <xf numFmtId="0" fontId="37" fillId="0" borderId="9" xfId="0" applyFont="1" applyBorder="1"/>
    <xf numFmtId="4" fontId="35" fillId="2" borderId="1" xfId="0" applyNumberFormat="1" applyFont="1" applyFill="1" applyBorder="1" applyAlignment="1">
      <alignment horizontal="center" vertical="center" wrapText="1"/>
    </xf>
    <xf numFmtId="4" fontId="35" fillId="2" borderId="3" xfId="0" applyNumberFormat="1" applyFont="1" applyFill="1" applyBorder="1" applyAlignment="1">
      <alignment horizontal="center" vertical="center" wrapText="1"/>
    </xf>
    <xf numFmtId="0" fontId="35" fillId="0" borderId="1" xfId="0" applyFont="1" applyBorder="1" applyAlignment="1">
      <alignment horizontal="left" vertical="center" wrapText="1"/>
    </xf>
    <xf numFmtId="0" fontId="35" fillId="0" borderId="1" xfId="0" applyFont="1" applyBorder="1" applyAlignment="1">
      <alignment horizontal="center" vertical="center" wrapText="1"/>
    </xf>
    <xf numFmtId="165" fontId="35" fillId="0" borderId="1" xfId="0" applyNumberFormat="1" applyFont="1" applyBorder="1" applyAlignment="1">
      <alignment horizontal="center" vertical="center" wrapText="1"/>
    </xf>
    <xf numFmtId="0" fontId="6" fillId="0" borderId="31" xfId="0" applyFont="1" applyFill="1" applyBorder="1" applyAlignment="1">
      <alignment vertical="center"/>
    </xf>
    <xf numFmtId="10" fontId="35" fillId="0" borderId="1" xfId="2" applyNumberFormat="1" applyFont="1" applyFill="1" applyBorder="1" applyAlignment="1">
      <alignment horizontal="center" vertical="center"/>
    </xf>
    <xf numFmtId="4" fontId="36" fillId="0" borderId="0" xfId="0" applyNumberFormat="1" applyFont="1" applyFill="1" applyBorder="1" applyAlignment="1">
      <alignment horizontal="right" vertical="center" wrapText="1"/>
    </xf>
    <xf numFmtId="0" fontId="0" fillId="0" borderId="0" xfId="0" applyFill="1" applyBorder="1" applyAlignment="1">
      <alignment wrapText="1"/>
    </xf>
    <xf numFmtId="0" fontId="0" fillId="0" borderId="0" xfId="0" applyFill="1" applyBorder="1"/>
    <xf numFmtId="0" fontId="0" fillId="0" borderId="31" xfId="0" applyFill="1" applyBorder="1"/>
    <xf numFmtId="0" fontId="0" fillId="0" borderId="0" xfId="0" applyBorder="1" applyAlignment="1">
      <alignment wrapText="1"/>
    </xf>
    <xf numFmtId="0" fontId="0" fillId="0" borderId="0" xfId="0" applyBorder="1"/>
    <xf numFmtId="0" fontId="0" fillId="0" borderId="31" xfId="0" applyBorder="1"/>
    <xf numFmtId="0" fontId="0" fillId="0" borderId="29" xfId="0" applyBorder="1" applyAlignment="1">
      <alignment horizontal="center" wrapText="1"/>
    </xf>
    <xf numFmtId="0" fontId="0" fillId="0" borderId="29" xfId="0" applyBorder="1" applyAlignment="1">
      <alignment horizontal="center"/>
    </xf>
    <xf numFmtId="0" fontId="0" fillId="0" borderId="9" xfId="0" applyBorder="1" applyAlignment="1">
      <alignment horizontal="center"/>
    </xf>
    <xf numFmtId="0" fontId="35" fillId="0" borderId="1" xfId="0" applyFont="1" applyFill="1" applyBorder="1" applyAlignment="1">
      <alignment horizontal="center" vertical="center" wrapText="1"/>
    </xf>
    <xf numFmtId="166" fontId="35" fillId="0" borderId="3" xfId="0" applyNumberFormat="1" applyFont="1" applyBorder="1" applyAlignment="1">
      <alignment horizontal="right" vertical="center" wrapText="1"/>
    </xf>
    <xf numFmtId="166" fontId="36" fillId="2" borderId="1" xfId="0" applyNumberFormat="1" applyFont="1" applyFill="1" applyBorder="1" applyAlignment="1">
      <alignment horizontal="right" vertical="center" wrapText="1"/>
    </xf>
    <xf numFmtId="0" fontId="6" fillId="0" borderId="1" xfId="0" applyFont="1" applyFill="1" applyBorder="1" applyAlignment="1">
      <alignment horizontal="center" vertical="center"/>
    </xf>
    <xf numFmtId="0" fontId="35" fillId="0" borderId="0" xfId="0" applyFont="1" applyFill="1" applyBorder="1" applyAlignment="1">
      <alignment vertical="center"/>
    </xf>
    <xf numFmtId="0" fontId="39" fillId="0" borderId="0" xfId="0" applyFont="1"/>
    <xf numFmtId="0" fontId="36" fillId="2" borderId="1" xfId="0" applyFont="1" applyFill="1" applyBorder="1" applyAlignment="1">
      <alignment horizontal="center" vertical="center"/>
    </xf>
    <xf numFmtId="0" fontId="36" fillId="0" borderId="1" xfId="0" applyFont="1" applyFill="1" applyBorder="1" applyAlignment="1">
      <alignment horizontal="center" vertical="center"/>
    </xf>
    <xf numFmtId="0" fontId="35" fillId="0" borderId="1" xfId="0" applyFont="1" applyFill="1" applyBorder="1" applyAlignment="1">
      <alignment horizontal="center" vertical="center"/>
    </xf>
    <xf numFmtId="0" fontId="33" fillId="2" borderId="6" xfId="0" applyFont="1" applyFill="1" applyBorder="1" applyAlignment="1">
      <alignment horizontal="center" vertical="center"/>
    </xf>
    <xf numFmtId="0" fontId="33" fillId="2" borderId="6" xfId="0" applyFont="1" applyFill="1" applyBorder="1" applyAlignment="1">
      <alignment horizontal="left" vertical="center"/>
    </xf>
    <xf numFmtId="0" fontId="33" fillId="2" borderId="1" xfId="0" applyFont="1" applyFill="1" applyBorder="1" applyAlignment="1">
      <alignment horizontal="center" vertical="center"/>
    </xf>
    <xf numFmtId="0" fontId="39" fillId="0" borderId="0" xfId="0" applyFont="1" applyFill="1" applyBorder="1" applyAlignment="1">
      <alignment horizontal="left"/>
    </xf>
    <xf numFmtId="0" fontId="39" fillId="0" borderId="0" xfId="0" applyFont="1" applyFill="1" applyBorder="1"/>
    <xf numFmtId="167" fontId="39" fillId="0" borderId="6" xfId="2" applyNumberFormat="1" applyFont="1" applyFill="1" applyBorder="1" applyAlignment="1">
      <alignment horizontal="right" vertical="center"/>
    </xf>
    <xf numFmtId="168" fontId="39" fillId="0" borderId="8" xfId="0" applyNumberFormat="1" applyFont="1" applyBorder="1" applyAlignment="1">
      <alignment horizontal="right"/>
    </xf>
    <xf numFmtId="4" fontId="39" fillId="0" borderId="0" xfId="0" applyNumberFormat="1" applyFont="1" applyFill="1" applyBorder="1" applyAlignment="1">
      <alignment horizontal="left"/>
    </xf>
    <xf numFmtId="167" fontId="39" fillId="0" borderId="7" xfId="2" applyNumberFormat="1" applyFont="1" applyFill="1" applyBorder="1" applyAlignment="1">
      <alignment horizontal="right" vertical="center"/>
    </xf>
    <xf numFmtId="168" fontId="39" fillId="0" borderId="7" xfId="0" applyNumberFormat="1" applyFont="1" applyBorder="1" applyAlignment="1">
      <alignment horizontal="right"/>
    </xf>
    <xf numFmtId="0" fontId="33" fillId="2" borderId="1" xfId="0" applyFont="1" applyFill="1" applyBorder="1" applyAlignment="1">
      <alignment horizontal="left" vertical="center"/>
    </xf>
    <xf numFmtId="169" fontId="39" fillId="0" borderId="8" xfId="0" applyNumberFormat="1" applyFont="1" applyBorder="1" applyAlignment="1">
      <alignment horizontal="right" vertical="center"/>
    </xf>
    <xf numFmtId="0" fontId="39" fillId="0" borderId="0" xfId="0" applyFont="1" applyAlignment="1">
      <alignment horizontal="left"/>
    </xf>
    <xf numFmtId="0" fontId="39" fillId="0" borderId="0" xfId="0" applyFont="1" applyBorder="1"/>
    <xf numFmtId="169" fontId="39" fillId="0" borderId="1" xfId="0" applyNumberFormat="1" applyFont="1" applyBorder="1" applyAlignment="1">
      <alignment horizontal="right" vertical="center"/>
    </xf>
    <xf numFmtId="10" fontId="39" fillId="0" borderId="0" xfId="0" applyNumberFormat="1" applyFont="1" applyBorder="1"/>
    <xf numFmtId="170" fontId="39" fillId="0" borderId="1" xfId="0" applyNumberFormat="1" applyFont="1" applyBorder="1"/>
    <xf numFmtId="170" fontId="39" fillId="0" borderId="1" xfId="2" applyNumberFormat="1" applyFont="1" applyBorder="1"/>
    <xf numFmtId="2" fontId="39" fillId="0" borderId="0" xfId="0" applyNumberFormat="1" applyFont="1" applyBorder="1"/>
    <xf numFmtId="0" fontId="39" fillId="0" borderId="30" xfId="0" applyFont="1" applyBorder="1" applyAlignment="1">
      <alignment horizontal="center" vertical="center"/>
    </xf>
    <xf numFmtId="10" fontId="39" fillId="0" borderId="31" xfId="0" applyNumberFormat="1" applyFont="1" applyBorder="1"/>
    <xf numFmtId="4" fontId="39" fillId="0" borderId="0" xfId="0" applyNumberFormat="1" applyFont="1" applyFill="1" applyBorder="1"/>
    <xf numFmtId="4" fontId="39" fillId="0" borderId="31" xfId="0" applyNumberFormat="1" applyFont="1" applyFill="1" applyBorder="1"/>
    <xf numFmtId="0" fontId="39" fillId="0" borderId="31" xfId="0" applyFont="1" applyFill="1" applyBorder="1"/>
    <xf numFmtId="0" fontId="39" fillId="0" borderId="10" xfId="0" applyFont="1" applyBorder="1" applyAlignment="1">
      <alignment horizontal="center" vertical="center"/>
    </xf>
    <xf numFmtId="0" fontId="39" fillId="0" borderId="29" xfId="0" applyFont="1" applyBorder="1"/>
    <xf numFmtId="10" fontId="39" fillId="0" borderId="29" xfId="2" applyNumberFormat="1" applyFont="1" applyFill="1" applyBorder="1" applyAlignment="1">
      <alignment horizontal="right" vertical="center"/>
    </xf>
    <xf numFmtId="10" fontId="39" fillId="0" borderId="9" xfId="2" applyNumberFormat="1" applyFont="1" applyFill="1" applyBorder="1" applyAlignment="1">
      <alignment horizontal="right" vertical="center"/>
    </xf>
    <xf numFmtId="0" fontId="39" fillId="0" borderId="0" xfId="0" applyFont="1" applyAlignment="1">
      <alignment horizontal="center" vertical="center"/>
    </xf>
    <xf numFmtId="4" fontId="36" fillId="0" borderId="29" xfId="0" applyNumberFormat="1" applyFont="1" applyFill="1" applyBorder="1" applyAlignment="1">
      <alignment horizontal="right" vertical="center" wrapText="1"/>
    </xf>
    <xf numFmtId="0" fontId="39" fillId="0" borderId="30" xfId="0" applyFont="1" applyBorder="1" applyAlignment="1">
      <alignment horizontal="left" vertical="top" wrapText="1"/>
    </xf>
    <xf numFmtId="0" fontId="39" fillId="0" borderId="0" xfId="0" applyFont="1" applyBorder="1" applyAlignment="1">
      <alignment horizontal="left" vertical="top" wrapText="1"/>
    </xf>
    <xf numFmtId="0" fontId="39" fillId="0" borderId="31" xfId="0" applyFont="1" applyBorder="1" applyAlignment="1">
      <alignment horizontal="left" vertical="top" wrapText="1"/>
    </xf>
    <xf numFmtId="17" fontId="35" fillId="0" borderId="6" xfId="2" applyNumberFormat="1" applyFont="1" applyFill="1" applyBorder="1" applyAlignment="1">
      <alignment horizontal="center" vertical="center"/>
    </xf>
    <xf numFmtId="0" fontId="35" fillId="0" borderId="1" xfId="0" applyNumberFormat="1" applyFont="1" applyBorder="1" applyAlignment="1">
      <alignment horizontal="right" vertical="center" wrapText="1"/>
    </xf>
    <xf numFmtId="49" fontId="35" fillId="0" borderId="1" xfId="0" applyNumberFormat="1" applyFont="1" applyFill="1" applyBorder="1" applyAlignment="1">
      <alignment horizontal="center" vertical="center" wrapText="1"/>
    </xf>
    <xf numFmtId="1" fontId="6" fillId="2" borderId="1" xfId="0" applyNumberFormat="1" applyFont="1" applyFill="1" applyBorder="1" applyAlignment="1">
      <alignment vertical="center"/>
    </xf>
    <xf numFmtId="1" fontId="6" fillId="0" borderId="0" xfId="0" applyNumberFormat="1" applyFont="1" applyFill="1" applyBorder="1" applyAlignment="1">
      <alignment vertical="center"/>
    </xf>
    <xf numFmtId="1" fontId="35" fillId="2" borderId="5" xfId="0" applyNumberFormat="1" applyFont="1" applyFill="1" applyBorder="1" applyAlignment="1">
      <alignment horizontal="center" vertical="center" wrapText="1"/>
    </xf>
    <xf numFmtId="1" fontId="35" fillId="2" borderId="1" xfId="0" applyNumberFormat="1" applyFont="1" applyFill="1" applyBorder="1" applyAlignment="1">
      <alignment horizontal="center" vertical="center" wrapText="1"/>
    </xf>
    <xf numFmtId="1" fontId="35" fillId="0" borderId="1" xfId="0" applyNumberFormat="1" applyFont="1" applyBorder="1" applyAlignment="1">
      <alignment horizontal="right" vertical="center" wrapText="1"/>
    </xf>
    <xf numFmtId="1" fontId="36" fillId="0" borderId="0" xfId="0" applyNumberFormat="1" applyFont="1" applyFill="1" applyBorder="1" applyAlignment="1">
      <alignment horizontal="right" vertical="center" wrapText="1"/>
    </xf>
    <xf numFmtId="1" fontId="6" fillId="0" borderId="30" xfId="0" applyNumberFormat="1" applyFont="1" applyFill="1" applyBorder="1" applyAlignment="1">
      <alignment vertical="center"/>
    </xf>
    <xf numFmtId="1" fontId="0" fillId="0" borderId="30" xfId="0" applyNumberFormat="1" applyFill="1" applyBorder="1"/>
    <xf numFmtId="1" fontId="0" fillId="0" borderId="30" xfId="0" applyNumberFormat="1" applyBorder="1"/>
    <xf numFmtId="1" fontId="0" fillId="0" borderId="10" xfId="0" applyNumberFormat="1" applyBorder="1" applyAlignment="1">
      <alignment horizontal="center"/>
    </xf>
    <xf numFmtId="1" fontId="0" fillId="0" borderId="0" xfId="0" applyNumberFormat="1" applyAlignment="1">
      <alignment horizontal="center"/>
    </xf>
    <xf numFmtId="1" fontId="0" fillId="0" borderId="0" xfId="0" applyNumberFormat="1"/>
    <xf numFmtId="0" fontId="39" fillId="0" borderId="11" xfId="0" applyFont="1" applyBorder="1" applyAlignment="1">
      <alignment horizontal="left" vertical="top" wrapText="1"/>
    </xf>
    <xf numFmtId="0" fontId="39" fillId="0" borderId="12" xfId="0" applyFont="1" applyBorder="1" applyAlignment="1">
      <alignment horizontal="left" vertical="top" wrapText="1"/>
    </xf>
    <xf numFmtId="0" fontId="39" fillId="0" borderId="28" xfId="0" applyFont="1" applyBorder="1" applyAlignment="1">
      <alignment horizontal="left" vertical="top" wrapText="1"/>
    </xf>
    <xf numFmtId="0" fontId="36" fillId="2" borderId="11" xfId="0" applyFont="1" applyFill="1" applyBorder="1" applyAlignment="1">
      <alignment horizontal="center" vertical="center"/>
    </xf>
    <xf numFmtId="2" fontId="33" fillId="2" borderId="1" xfId="0" applyNumberFormat="1" applyFont="1" applyFill="1" applyBorder="1" applyAlignment="1">
      <alignment horizontal="left" vertical="center" wrapText="1"/>
    </xf>
    <xf numFmtId="172" fontId="39" fillId="0" borderId="1" xfId="0" applyNumberFormat="1" applyFont="1" applyBorder="1" applyAlignment="1">
      <alignment vertical="center"/>
    </xf>
    <xf numFmtId="10" fontId="39" fillId="2" borderId="1" xfId="0" applyNumberFormat="1" applyFont="1" applyFill="1" applyBorder="1" applyAlignment="1">
      <alignment horizontal="right" vertical="center" wrapText="1"/>
    </xf>
    <xf numFmtId="170" fontId="35" fillId="0" borderId="1" xfId="0" applyNumberFormat="1" applyFont="1" applyFill="1" applyBorder="1" applyAlignment="1">
      <alignment horizontal="right" vertical="center" wrapText="1"/>
    </xf>
    <xf numFmtId="10" fontId="35" fillId="0" borderId="2" xfId="0" applyNumberFormat="1" applyFont="1" applyFill="1" applyBorder="1" applyAlignment="1">
      <alignment horizontal="right" vertical="center" wrapText="1"/>
    </xf>
    <xf numFmtId="10" fontId="35" fillId="0" borderId="1" xfId="0" applyNumberFormat="1" applyFont="1" applyFill="1" applyBorder="1" applyAlignment="1">
      <alignment horizontal="right" vertical="center" wrapText="1"/>
    </xf>
    <xf numFmtId="10" fontId="35" fillId="0" borderId="2" xfId="0" applyNumberFormat="1" applyFont="1" applyBorder="1" applyAlignment="1">
      <alignment horizontal="right" vertical="center" wrapText="1"/>
    </xf>
    <xf numFmtId="10" fontId="33" fillId="2" borderId="6" xfId="0" applyNumberFormat="1" applyFont="1" applyFill="1" applyBorder="1" applyAlignment="1">
      <alignment horizontal="right" vertical="center" wrapText="1"/>
    </xf>
    <xf numFmtId="49" fontId="39" fillId="0" borderId="12" xfId="0" applyNumberFormat="1" applyFont="1" applyBorder="1" applyAlignment="1">
      <alignment horizontal="left" vertical="top" wrapText="1"/>
    </xf>
    <xf numFmtId="0" fontId="34" fillId="0" borderId="31" xfId="0" applyFont="1" applyBorder="1" applyAlignment="1">
      <alignment vertical="center"/>
    </xf>
    <xf numFmtId="0" fontId="39" fillId="0" borderId="0" xfId="0" applyFont="1" applyBorder="1" applyAlignment="1">
      <alignment vertical="center"/>
    </xf>
    <xf numFmtId="166" fontId="39" fillId="0" borderId="0" xfId="0" applyNumberFormat="1" applyFont="1" applyBorder="1" applyAlignment="1">
      <alignment vertical="center"/>
    </xf>
    <xf numFmtId="0" fontId="39" fillId="0" borderId="31" xfId="0" applyFont="1" applyBorder="1" applyAlignment="1">
      <alignment vertical="center"/>
    </xf>
    <xf numFmtId="0" fontId="39" fillId="0" borderId="29" xfId="0" applyFont="1" applyBorder="1" applyAlignment="1">
      <alignment vertical="center"/>
    </xf>
    <xf numFmtId="0" fontId="39" fillId="0" borderId="9" xfId="0" applyFont="1" applyBorder="1" applyAlignment="1">
      <alignment vertical="center"/>
    </xf>
    <xf numFmtId="0" fontId="44" fillId="0" borderId="0" xfId="0" applyFont="1"/>
    <xf numFmtId="0" fontId="41" fillId="2" borderId="3" xfId="0" applyFont="1" applyFill="1" applyBorder="1" applyAlignment="1">
      <alignment vertical="center"/>
    </xf>
    <xf numFmtId="0" fontId="9" fillId="0" borderId="3" xfId="0" applyFont="1" applyFill="1" applyBorder="1" applyAlignment="1">
      <alignment vertical="center" wrapText="1"/>
    </xf>
    <xf numFmtId="0" fontId="7" fillId="28" borderId="1" xfId="0" applyFont="1" applyFill="1" applyBorder="1" applyAlignment="1">
      <alignment horizontal="center" vertical="center" wrapText="1"/>
    </xf>
    <xf numFmtId="0" fontId="7" fillId="0" borderId="0" xfId="0" applyFont="1" applyFill="1" applyBorder="1" applyAlignment="1">
      <alignment horizontal="center" vertical="center" wrapText="1"/>
    </xf>
    <xf numFmtId="10" fontId="4" fillId="0" borderId="0" xfId="0" applyNumberFormat="1" applyFont="1" applyFill="1" applyBorder="1" applyAlignment="1">
      <alignment horizontal="right" vertical="center" wrapText="1"/>
    </xf>
    <xf numFmtId="10" fontId="7" fillId="0" borderId="0" xfId="0" applyNumberFormat="1" applyFont="1" applyFill="1" applyBorder="1" applyAlignment="1">
      <alignment horizontal="right" vertical="center" wrapText="1"/>
    </xf>
    <xf numFmtId="167" fontId="39" fillId="0" borderId="0" xfId="0" applyNumberFormat="1" applyFont="1" applyFill="1" applyBorder="1" applyAlignment="1">
      <alignment horizontal="left"/>
    </xf>
    <xf numFmtId="0" fontId="39" fillId="2" borderId="1" xfId="0" applyFont="1" applyFill="1" applyBorder="1" applyAlignment="1">
      <alignment horizontal="center" vertical="center"/>
    </xf>
    <xf numFmtId="0" fontId="33" fillId="2" borderId="1" xfId="0" applyFont="1" applyFill="1" applyBorder="1" applyAlignment="1">
      <alignment vertical="center" wrapText="1"/>
    </xf>
    <xf numFmtId="0" fontId="45" fillId="0" borderId="1" xfId="0" applyFont="1" applyFill="1" applyBorder="1" applyAlignment="1">
      <alignment vertical="center" wrapText="1"/>
    </xf>
    <xf numFmtId="0" fontId="35" fillId="0" borderId="1" xfId="0" applyNumberFormat="1" applyFont="1" applyFill="1" applyBorder="1" applyAlignment="1">
      <alignment horizontal="center" vertical="center" wrapText="1"/>
    </xf>
    <xf numFmtId="49" fontId="39" fillId="2" borderId="1" xfId="0" applyNumberFormat="1" applyFont="1" applyFill="1" applyBorder="1" applyAlignment="1">
      <alignment horizontal="center" vertical="center"/>
    </xf>
    <xf numFmtId="49" fontId="35" fillId="0" borderId="3" xfId="0" applyNumberFormat="1" applyFont="1" applyFill="1" applyBorder="1" applyAlignment="1">
      <alignment horizontal="center" vertical="center" wrapText="1"/>
    </xf>
    <xf numFmtId="0" fontId="35" fillId="0" borderId="3" xfId="0" applyNumberFormat="1" applyFont="1" applyFill="1" applyBorder="1" applyAlignment="1">
      <alignment horizontal="center" vertical="center" wrapText="1"/>
    </xf>
    <xf numFmtId="1" fontId="35" fillId="0" borderId="3" xfId="0" applyNumberFormat="1" applyFont="1" applyFill="1" applyBorder="1" applyAlignment="1">
      <alignment horizontal="center" vertical="center" wrapText="1"/>
    </xf>
    <xf numFmtId="0" fontId="33" fillId="2" borderId="1" xfId="0" applyFont="1" applyFill="1" applyBorder="1" applyAlignment="1">
      <alignment horizontal="center" vertical="center"/>
    </xf>
    <xf numFmtId="49" fontId="33" fillId="2" borderId="1" xfId="0" applyNumberFormat="1" applyFont="1" applyFill="1" applyBorder="1" applyAlignment="1">
      <alignment horizontal="center" vertical="center"/>
    </xf>
    <xf numFmtId="166" fontId="33" fillId="2" borderId="1" xfId="0" applyNumberFormat="1" applyFont="1" applyFill="1" applyBorder="1" applyAlignment="1">
      <alignment horizontal="right" vertical="center" wrapText="1"/>
    </xf>
    <xf numFmtId="0" fontId="36" fillId="2" borderId="3" xfId="0" applyFont="1" applyFill="1" applyBorder="1" applyAlignment="1">
      <alignment horizontal="left" vertical="center"/>
    </xf>
    <xf numFmtId="0" fontId="36" fillId="2" borderId="2" xfId="0" applyFont="1" applyFill="1" applyBorder="1" applyAlignment="1">
      <alignment horizontal="left" vertical="center"/>
    </xf>
    <xf numFmtId="0" fontId="35" fillId="0" borderId="3" xfId="0" applyFont="1" applyFill="1" applyBorder="1" applyAlignment="1">
      <alignment horizontal="left" vertical="center"/>
    </xf>
    <xf numFmtId="0" fontId="35" fillId="0" borderId="4" xfId="0" applyFont="1" applyFill="1" applyBorder="1" applyAlignment="1">
      <alignment horizontal="left" vertical="center"/>
    </xf>
    <xf numFmtId="0" fontId="35" fillId="0" borderId="2" xfId="0" applyFont="1" applyFill="1" applyBorder="1" applyAlignment="1">
      <alignment horizontal="left" vertical="center"/>
    </xf>
    <xf numFmtId="0" fontId="5" fillId="0" borderId="1" xfId="0" applyFont="1" applyFill="1" applyBorder="1" applyAlignment="1">
      <alignment horizontal="center" vertical="center"/>
    </xf>
    <xf numFmtId="0" fontId="35" fillId="0" borderId="3" xfId="0" applyFont="1" applyFill="1" applyBorder="1" applyAlignment="1">
      <alignment horizontal="left" vertical="center" wrapText="1"/>
    </xf>
    <xf numFmtId="0" fontId="35" fillId="0" borderId="4" xfId="0" applyFont="1" applyFill="1" applyBorder="1" applyAlignment="1">
      <alignment horizontal="left" vertical="center" wrapText="1"/>
    </xf>
    <xf numFmtId="0" fontId="35" fillId="0" borderId="2" xfId="0" applyFont="1" applyFill="1" applyBorder="1" applyAlignment="1">
      <alignment horizontal="left" vertical="center" wrapText="1"/>
    </xf>
    <xf numFmtId="0" fontId="39" fillId="0" borderId="30" xfId="0" applyFont="1" applyBorder="1" applyAlignment="1">
      <alignment horizontal="center" vertical="top" wrapText="1"/>
    </xf>
    <xf numFmtId="0" fontId="39" fillId="0" borderId="0" xfId="0" applyFont="1" applyBorder="1" applyAlignment="1">
      <alignment horizontal="center" vertical="top" wrapText="1"/>
    </xf>
    <xf numFmtId="0" fontId="39" fillId="0" borderId="31" xfId="0" applyFont="1" applyBorder="1" applyAlignment="1">
      <alignment horizontal="center" vertical="top" wrapText="1"/>
    </xf>
    <xf numFmtId="0" fontId="39" fillId="0" borderId="11" xfId="0" applyFont="1" applyBorder="1" applyAlignment="1">
      <alignment horizontal="left" vertical="top" wrapText="1"/>
    </xf>
    <xf numFmtId="0" fontId="39" fillId="0" borderId="12" xfId="0" applyFont="1" applyBorder="1" applyAlignment="1">
      <alignment horizontal="left" vertical="top" wrapText="1"/>
    </xf>
    <xf numFmtId="0" fontId="39" fillId="0" borderId="28" xfId="0" applyFont="1" applyBorder="1" applyAlignment="1">
      <alignment horizontal="left" vertical="top" wrapText="1"/>
    </xf>
    <xf numFmtId="0" fontId="35" fillId="0" borderId="11" xfId="0" applyFont="1" applyFill="1" applyBorder="1" applyAlignment="1">
      <alignment horizontal="center" vertical="center"/>
    </xf>
    <xf numFmtId="0" fontId="35" fillId="0" borderId="28" xfId="0" applyFont="1" applyFill="1" applyBorder="1" applyAlignment="1">
      <alignment horizontal="center" vertical="center"/>
    </xf>
    <xf numFmtId="0" fontId="33" fillId="2" borderId="3" xfId="0" applyFont="1" applyFill="1" applyBorder="1" applyAlignment="1">
      <alignment horizontal="right" vertical="center"/>
    </xf>
    <xf numFmtId="0" fontId="33" fillId="2" borderId="4" xfId="0" applyFont="1" applyFill="1" applyBorder="1" applyAlignment="1">
      <alignment horizontal="right" vertical="center"/>
    </xf>
    <xf numFmtId="0" fontId="33" fillId="2" borderId="2" xfId="0" applyFont="1" applyFill="1" applyBorder="1" applyAlignment="1">
      <alignment horizontal="right" vertical="center"/>
    </xf>
    <xf numFmtId="0" fontId="35" fillId="0" borderId="13" xfId="0" applyFont="1" applyFill="1" applyBorder="1" applyAlignment="1">
      <alignment horizontal="left" vertical="center" wrapText="1"/>
    </xf>
    <xf numFmtId="0" fontId="35" fillId="0" borderId="14" xfId="0" applyFont="1" applyFill="1" applyBorder="1" applyAlignment="1">
      <alignment horizontal="left" vertical="center" wrapText="1"/>
    </xf>
    <xf numFmtId="0" fontId="35" fillId="0" borderId="32" xfId="0" applyFont="1" applyFill="1" applyBorder="1" applyAlignment="1">
      <alignment horizontal="left" vertical="center" wrapText="1"/>
    </xf>
    <xf numFmtId="4" fontId="36" fillId="2" borderId="1" xfId="0" applyNumberFormat="1" applyFont="1" applyFill="1" applyBorder="1" applyAlignment="1">
      <alignment horizontal="right" vertical="center" wrapText="1"/>
    </xf>
    <xf numFmtId="0" fontId="6" fillId="0" borderId="11" xfId="0" applyFont="1" applyFill="1" applyBorder="1" applyAlignment="1">
      <alignment horizontal="left" vertical="top" wrapText="1"/>
    </xf>
    <xf numFmtId="0" fontId="6" fillId="0" borderId="12" xfId="0" applyFont="1" applyFill="1" applyBorder="1" applyAlignment="1">
      <alignment horizontal="left" vertical="top" wrapText="1"/>
    </xf>
    <xf numFmtId="0" fontId="6" fillId="0" borderId="28" xfId="0" applyFont="1" applyFill="1" applyBorder="1" applyAlignment="1">
      <alignment horizontal="left" vertical="top" wrapText="1"/>
    </xf>
    <xf numFmtId="0" fontId="6" fillId="0" borderId="11" xfId="0" applyFont="1" applyFill="1" applyBorder="1" applyAlignment="1">
      <alignment horizontal="left"/>
    </xf>
    <xf numFmtId="0" fontId="6" fillId="0" borderId="12" xfId="0" applyFont="1" applyFill="1" applyBorder="1" applyAlignment="1">
      <alignment horizontal="left"/>
    </xf>
    <xf numFmtId="0" fontId="6" fillId="0" borderId="28" xfId="0" applyFont="1" applyFill="1" applyBorder="1" applyAlignment="1">
      <alignment horizontal="left"/>
    </xf>
    <xf numFmtId="0" fontId="6" fillId="0" borderId="10" xfId="0" applyFont="1" applyFill="1" applyBorder="1" applyAlignment="1">
      <alignment horizontal="left" vertical="top" wrapText="1"/>
    </xf>
    <xf numFmtId="0" fontId="6" fillId="0" borderId="29" xfId="0" applyFont="1" applyFill="1" applyBorder="1" applyAlignment="1">
      <alignment horizontal="left" vertical="top" wrapText="1"/>
    </xf>
    <xf numFmtId="0" fontId="6" fillId="0" borderId="9" xfId="0" applyFont="1" applyFill="1" applyBorder="1" applyAlignment="1">
      <alignment horizontal="left" vertical="top" wrapText="1"/>
    </xf>
    <xf numFmtId="0" fontId="35" fillId="0" borderId="1" xfId="0" applyFont="1" applyFill="1" applyBorder="1" applyAlignment="1">
      <alignment vertical="center"/>
    </xf>
    <xf numFmtId="0" fontId="35" fillId="0" borderId="3" xfId="0" applyFont="1" applyFill="1" applyBorder="1" applyAlignment="1">
      <alignment vertical="center" wrapText="1"/>
    </xf>
    <xf numFmtId="0" fontId="35" fillId="0" borderId="4" xfId="0" applyFont="1" applyFill="1" applyBorder="1" applyAlignment="1">
      <alignment vertical="center" wrapText="1"/>
    </xf>
    <xf numFmtId="0" fontId="35" fillId="0" borderId="2" xfId="0" applyFont="1" applyFill="1" applyBorder="1" applyAlignment="1">
      <alignment vertical="center" wrapText="1"/>
    </xf>
    <xf numFmtId="0" fontId="37" fillId="0" borderId="12" xfId="0" applyFont="1" applyBorder="1" applyAlignment="1">
      <alignment horizontal="left" vertical="top" wrapText="1"/>
    </xf>
    <xf numFmtId="0" fontId="43" fillId="0" borderId="29" xfId="0" applyFont="1" applyBorder="1" applyAlignment="1">
      <alignment horizontal="center"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8" fillId="0" borderId="2" xfId="0" applyFont="1" applyFill="1" applyBorder="1" applyAlignment="1">
      <alignment horizontal="left" vertical="center"/>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2" xfId="0" applyFont="1" applyFill="1" applyBorder="1" applyAlignment="1">
      <alignment horizontal="left" vertical="center" wrapText="1"/>
    </xf>
    <xf numFmtId="0" fontId="6" fillId="0" borderId="11" xfId="0" applyFont="1" applyBorder="1" applyAlignment="1">
      <alignment horizontal="left" vertical="top" wrapText="1"/>
    </xf>
    <xf numFmtId="0" fontId="6" fillId="0" borderId="12" xfId="0" applyFont="1" applyBorder="1" applyAlignment="1">
      <alignment horizontal="left" vertical="top" wrapText="1"/>
    </xf>
    <xf numFmtId="0" fontId="6" fillId="0" borderId="28" xfId="0" applyFont="1" applyBorder="1" applyAlignment="1">
      <alignment horizontal="left" vertical="top" wrapText="1"/>
    </xf>
    <xf numFmtId="0" fontId="37" fillId="0" borderId="0" xfId="0" applyFont="1" applyBorder="1" applyAlignment="1">
      <alignment horizontal="left" vertical="top" wrapText="1"/>
    </xf>
    <xf numFmtId="0" fontId="37" fillId="0" borderId="0" xfId="0" applyFont="1" applyAlignment="1">
      <alignment horizontal="center" wrapText="1"/>
    </xf>
    <xf numFmtId="0" fontId="37" fillId="0" borderId="0" xfId="0" applyFont="1" applyAlignment="1">
      <alignment horizontal="center"/>
    </xf>
    <xf numFmtId="0" fontId="37" fillId="0" borderId="0" xfId="0" applyFont="1" applyAlignment="1">
      <alignment horizontal="left" wrapText="1"/>
    </xf>
    <xf numFmtId="49" fontId="7" fillId="0" borderId="0" xfId="0" applyNumberFormat="1" applyFont="1" applyAlignment="1">
      <alignment horizontal="justify" vertical="top" wrapText="1"/>
    </xf>
    <xf numFmtId="49" fontId="7" fillId="0" borderId="0" xfId="0" applyNumberFormat="1" applyFont="1" applyAlignment="1">
      <alignment horizontal="justify" vertical="top"/>
    </xf>
    <xf numFmtId="0" fontId="6" fillId="0" borderId="11" xfId="0" applyFont="1" applyBorder="1" applyAlignment="1">
      <alignment horizontal="left" vertical="top"/>
    </xf>
    <xf numFmtId="0" fontId="6" fillId="0" borderId="12" xfId="0" applyFont="1" applyBorder="1" applyAlignment="1">
      <alignment horizontal="left" vertical="top"/>
    </xf>
    <xf numFmtId="0" fontId="6" fillId="0" borderId="28" xfId="0" applyFont="1" applyBorder="1" applyAlignment="1">
      <alignment horizontal="left" vertical="top"/>
    </xf>
    <xf numFmtId="0" fontId="6" fillId="0" borderId="10" xfId="0" applyFont="1" applyBorder="1" applyAlignment="1">
      <alignment horizontal="left" vertical="top" wrapText="1"/>
    </xf>
    <xf numFmtId="0" fontId="6" fillId="0" borderId="29" xfId="0" applyFont="1" applyBorder="1" applyAlignment="1">
      <alignment horizontal="left" vertical="top" wrapText="1"/>
    </xf>
    <xf numFmtId="0" fontId="6" fillId="0" borderId="9" xfId="0" applyFont="1" applyBorder="1" applyAlignment="1">
      <alignment horizontal="left" vertical="top" wrapText="1"/>
    </xf>
    <xf numFmtId="0" fontId="9" fillId="2" borderId="1"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2" xfId="0" applyFont="1" applyFill="1" applyBorder="1" applyAlignment="1">
      <alignment horizontal="left" vertical="center"/>
    </xf>
    <xf numFmtId="0" fontId="41" fillId="0" borderId="1" xfId="0" applyFont="1" applyFill="1" applyBorder="1" applyAlignment="1">
      <alignment horizontal="center" vertical="center"/>
    </xf>
    <xf numFmtId="0" fontId="6" fillId="0" borderId="11" xfId="0" applyFont="1" applyBorder="1" applyAlignment="1">
      <alignment horizontal="left"/>
    </xf>
    <xf numFmtId="0" fontId="6" fillId="0" borderId="12" xfId="0" applyFont="1" applyBorder="1" applyAlignment="1">
      <alignment horizontal="left"/>
    </xf>
    <xf numFmtId="0" fontId="6" fillId="0" borderId="28" xfId="0" applyFont="1" applyBorder="1" applyAlignment="1">
      <alignment horizontal="left"/>
    </xf>
    <xf numFmtId="0" fontId="7" fillId="28" borderId="1" xfId="0" applyFont="1" applyFill="1" applyBorder="1" applyAlignment="1">
      <alignment horizontal="center" vertical="center" wrapText="1"/>
    </xf>
    <xf numFmtId="0" fontId="36" fillId="2" borderId="1" xfId="0" applyFont="1" applyFill="1" applyBorder="1" applyAlignment="1">
      <alignment horizontal="center" vertical="center"/>
    </xf>
    <xf numFmtId="0" fontId="35" fillId="0" borderId="1" xfId="0" applyFont="1" applyFill="1" applyBorder="1" applyAlignment="1">
      <alignment horizontal="left" vertical="center"/>
    </xf>
    <xf numFmtId="0" fontId="39" fillId="0" borderId="1" xfId="0" applyFont="1" applyBorder="1" applyAlignment="1">
      <alignment horizontal="center" vertical="center"/>
    </xf>
    <xf numFmtId="0" fontId="39" fillId="0" borderId="1" xfId="0" applyFont="1" applyBorder="1" applyAlignment="1">
      <alignment vertical="center" wrapText="1"/>
    </xf>
    <xf numFmtId="164" fontId="39" fillId="0" borderId="1" xfId="0" applyNumberFormat="1" applyFont="1" applyFill="1" applyBorder="1" applyAlignment="1">
      <alignment horizontal="right" vertical="center"/>
    </xf>
    <xf numFmtId="0" fontId="39" fillId="0" borderId="3" xfId="0" applyFont="1" applyBorder="1" applyAlignment="1">
      <alignment horizontal="center" vertical="center" wrapText="1"/>
    </xf>
    <xf numFmtId="0" fontId="39" fillId="0" borderId="1" xfId="0" applyFont="1" applyBorder="1" applyAlignment="1">
      <alignment horizontal="center" vertical="center" wrapText="1"/>
    </xf>
    <xf numFmtId="164" fontId="39" fillId="0" borderId="6" xfId="0" applyNumberFormat="1" applyFont="1" applyFill="1" applyBorder="1" applyAlignment="1">
      <alignment horizontal="right" vertical="center"/>
    </xf>
    <xf numFmtId="164" fontId="39" fillId="0" borderId="7" xfId="0" applyNumberFormat="1" applyFont="1" applyFill="1" applyBorder="1" applyAlignment="1">
      <alignment horizontal="right" vertical="center"/>
    </xf>
    <xf numFmtId="164" fontId="39" fillId="0" borderId="8" xfId="0" applyNumberFormat="1" applyFont="1" applyFill="1" applyBorder="1" applyAlignment="1">
      <alignment horizontal="right" vertical="center"/>
    </xf>
    <xf numFmtId="0" fontId="39" fillId="0" borderId="11" xfId="0" applyFont="1" applyBorder="1" applyAlignment="1">
      <alignment horizontal="center" vertical="center" wrapText="1"/>
    </xf>
    <xf numFmtId="0" fontId="39" fillId="0" borderId="10" xfId="0" applyFont="1" applyBorder="1" applyAlignment="1">
      <alignment horizontal="center" vertical="center" wrapText="1"/>
    </xf>
    <xf numFmtId="0" fontId="39" fillId="0" borderId="8" xfId="0" applyFont="1" applyBorder="1" applyAlignment="1">
      <alignment horizontal="center" vertical="center"/>
    </xf>
    <xf numFmtId="0" fontId="39" fillId="0" borderId="8" xfId="0" applyFont="1" applyBorder="1" applyAlignment="1">
      <alignment vertical="center" wrapText="1"/>
    </xf>
    <xf numFmtId="0" fontId="39" fillId="0" borderId="30" xfId="0" applyFont="1" applyBorder="1" applyAlignment="1">
      <alignment horizontal="center" vertical="center" wrapText="1"/>
    </xf>
    <xf numFmtId="0" fontId="39" fillId="0" borderId="1" xfId="0" applyFont="1" applyBorder="1" applyAlignment="1">
      <alignment horizontal="left" vertical="center"/>
    </xf>
    <xf numFmtId="0" fontId="39" fillId="0" borderId="11" xfId="0" applyFont="1" applyBorder="1" applyAlignment="1">
      <alignment horizontal="left" vertical="center"/>
    </xf>
    <xf numFmtId="0" fontId="39" fillId="0" borderId="12" xfId="0" applyFont="1" applyBorder="1" applyAlignment="1">
      <alignment horizontal="left" vertical="center"/>
    </xf>
    <xf numFmtId="0" fontId="35" fillId="0" borderId="10" xfId="0" applyFont="1" applyBorder="1" applyAlignment="1">
      <alignment horizontal="left" vertical="top" wrapText="1"/>
    </xf>
    <xf numFmtId="0" fontId="35" fillId="0" borderId="29" xfId="0" applyFont="1" applyBorder="1" applyAlignment="1">
      <alignment horizontal="left" vertical="top" wrapText="1"/>
    </xf>
    <xf numFmtId="0" fontId="39" fillId="0" borderId="28" xfId="0" applyFont="1" applyBorder="1" applyAlignment="1">
      <alignment horizontal="left" vertical="center"/>
    </xf>
    <xf numFmtId="0" fontId="33" fillId="2" borderId="11" xfId="0" applyFont="1" applyFill="1" applyBorder="1" applyAlignment="1">
      <alignment horizontal="center" vertical="center"/>
    </xf>
    <xf numFmtId="0" fontId="33" fillId="2" borderId="28" xfId="0" applyFont="1" applyFill="1" applyBorder="1" applyAlignment="1">
      <alignment horizontal="center" vertical="center"/>
    </xf>
    <xf numFmtId="0" fontId="33" fillId="2" borderId="10" xfId="0" applyFont="1" applyFill="1" applyBorder="1" applyAlignment="1">
      <alignment horizontal="center" vertical="center"/>
    </xf>
    <xf numFmtId="0" fontId="33" fillId="2" borderId="9" xfId="0" applyFont="1" applyFill="1" applyBorder="1" applyAlignment="1">
      <alignment horizontal="center" vertical="center"/>
    </xf>
    <xf numFmtId="164" fontId="33" fillId="2" borderId="6" xfId="0" applyNumberFormat="1" applyFont="1" applyFill="1" applyBorder="1" applyAlignment="1">
      <alignment horizontal="center" vertical="center"/>
    </xf>
    <xf numFmtId="164" fontId="33" fillId="2" borderId="7" xfId="0" applyNumberFormat="1" applyFont="1" applyFill="1" applyBorder="1" applyAlignment="1">
      <alignment horizontal="center" vertical="center"/>
    </xf>
    <xf numFmtId="164" fontId="33" fillId="2" borderId="8" xfId="0" applyNumberFormat="1" applyFont="1" applyFill="1" applyBorder="1" applyAlignment="1">
      <alignment horizontal="center" vertical="center"/>
    </xf>
    <xf numFmtId="0" fontId="39" fillId="0" borderId="3" xfId="0" applyFont="1" applyBorder="1" applyAlignment="1">
      <alignment horizontal="left" vertical="top" wrapText="1"/>
    </xf>
    <xf numFmtId="0" fontId="39" fillId="0" borderId="4" xfId="0" applyFont="1" applyBorder="1" applyAlignment="1">
      <alignment horizontal="left" vertical="top" wrapText="1"/>
    </xf>
    <xf numFmtId="0" fontId="39" fillId="0" borderId="2" xfId="0" applyFont="1" applyBorder="1" applyAlignment="1">
      <alignment horizontal="left" vertical="top" wrapText="1"/>
    </xf>
    <xf numFmtId="0" fontId="39" fillId="2" borderId="3" xfId="0" applyFont="1" applyFill="1" applyBorder="1" applyAlignment="1">
      <alignment horizontal="center" vertical="center"/>
    </xf>
    <xf numFmtId="0" fontId="39" fillId="2" borderId="4" xfId="0" applyFont="1" applyFill="1" applyBorder="1" applyAlignment="1">
      <alignment horizontal="center" vertical="center"/>
    </xf>
    <xf numFmtId="0" fontId="39" fillId="2" borderId="2" xfId="0" applyFont="1" applyFill="1" applyBorder="1" applyAlignment="1">
      <alignment horizontal="center" vertical="center"/>
    </xf>
    <xf numFmtId="166" fontId="39" fillId="2" borderId="3" xfId="0" applyNumberFormat="1" applyFont="1" applyFill="1" applyBorder="1" applyAlignment="1">
      <alignment horizontal="center" vertical="center"/>
    </xf>
    <xf numFmtId="166" fontId="39" fillId="2" borderId="2" xfId="0" applyNumberFormat="1" applyFont="1" applyFill="1" applyBorder="1" applyAlignment="1">
      <alignment horizontal="center" vertical="center"/>
    </xf>
    <xf numFmtId="0" fontId="33" fillId="2" borderId="6" xfId="0" applyFont="1" applyFill="1" applyBorder="1" applyAlignment="1">
      <alignment horizontal="center" vertical="center"/>
    </xf>
    <xf numFmtId="166" fontId="33" fillId="2" borderId="6" xfId="0" applyNumberFormat="1" applyFont="1" applyFill="1" applyBorder="1" applyAlignment="1">
      <alignment horizontal="center" vertical="center"/>
    </xf>
    <xf numFmtId="0" fontId="33" fillId="2" borderId="3" xfId="0" applyFont="1" applyFill="1" applyBorder="1" applyAlignment="1">
      <alignment horizontal="center" vertical="center"/>
    </xf>
    <xf numFmtId="0" fontId="33" fillId="2" borderId="4" xfId="0" applyFont="1" applyFill="1" applyBorder="1" applyAlignment="1">
      <alignment horizontal="center" vertical="center"/>
    </xf>
    <xf numFmtId="0" fontId="33" fillId="2" borderId="2" xfId="0" applyFont="1" applyFill="1" applyBorder="1" applyAlignment="1">
      <alignment horizontal="center" vertical="center"/>
    </xf>
    <xf numFmtId="0" fontId="39" fillId="2" borderId="1" xfId="0" applyFont="1" applyFill="1" applyBorder="1" applyAlignment="1">
      <alignment horizontal="center" vertical="center"/>
    </xf>
    <xf numFmtId="10" fontId="39" fillId="0" borderId="1" xfId="2" applyNumberFormat="1" applyFont="1" applyFill="1" applyBorder="1" applyAlignment="1">
      <alignment horizontal="center" vertical="center"/>
    </xf>
    <xf numFmtId="10" fontId="39" fillId="2" borderId="3" xfId="0" applyNumberFormat="1" applyFont="1" applyFill="1" applyBorder="1" applyAlignment="1">
      <alignment horizontal="center" vertical="center" wrapText="1"/>
    </xf>
    <xf numFmtId="10" fontId="39" fillId="2" borderId="4" xfId="0" applyNumberFormat="1" applyFont="1" applyFill="1" applyBorder="1" applyAlignment="1">
      <alignment horizontal="center" vertical="center" wrapText="1"/>
    </xf>
    <xf numFmtId="0" fontId="36" fillId="2" borderId="11" xfId="0" applyFont="1" applyFill="1" applyBorder="1" applyAlignment="1">
      <alignment horizontal="center" vertical="center"/>
    </xf>
    <xf numFmtId="0" fontId="36" fillId="2" borderId="28" xfId="0" applyFont="1" applyFill="1" applyBorder="1" applyAlignment="1">
      <alignment horizontal="center" vertical="center"/>
    </xf>
    <xf numFmtId="0" fontId="33" fillId="2" borderId="1" xfId="0" applyFont="1" applyFill="1" applyBorder="1" applyAlignment="1">
      <alignment horizontal="left" vertical="center"/>
    </xf>
    <xf numFmtId="0" fontId="36" fillId="2" borderId="3" xfId="0" applyFont="1" applyFill="1" applyBorder="1" applyAlignment="1">
      <alignment horizontal="center" vertical="center"/>
    </xf>
    <xf numFmtId="0" fontId="36" fillId="2" borderId="4" xfId="0" applyFont="1" applyFill="1" applyBorder="1" applyAlignment="1">
      <alignment horizontal="center" vertical="center"/>
    </xf>
    <xf numFmtId="0" fontId="36" fillId="2" borderId="2" xfId="0" applyFont="1" applyFill="1" applyBorder="1" applyAlignment="1">
      <alignment horizontal="center" vertical="center"/>
    </xf>
    <xf numFmtId="2" fontId="33" fillId="2" borderId="1" xfId="0" applyNumberFormat="1" applyFont="1" applyFill="1" applyBorder="1" applyAlignment="1">
      <alignment horizontal="center" vertical="center" wrapText="1"/>
    </xf>
    <xf numFmtId="0" fontId="33" fillId="2" borderId="1" xfId="0" applyFont="1" applyFill="1" applyBorder="1" applyAlignment="1">
      <alignment horizontal="center" vertical="center"/>
    </xf>
    <xf numFmtId="0" fontId="36" fillId="2" borderId="10" xfId="0" applyFont="1" applyFill="1" applyBorder="1" applyAlignment="1">
      <alignment horizontal="left" vertical="center"/>
    </xf>
    <xf numFmtId="0" fontId="36" fillId="2" borderId="9" xfId="0" applyFont="1" applyFill="1" applyBorder="1" applyAlignment="1">
      <alignment horizontal="left" vertical="center"/>
    </xf>
    <xf numFmtId="0" fontId="35" fillId="0" borderId="10" xfId="0" applyFont="1" applyFill="1" applyBorder="1" applyAlignment="1">
      <alignment horizontal="left" vertical="center"/>
    </xf>
    <xf numFmtId="0" fontId="35" fillId="0" borderId="29" xfId="0" applyFont="1" applyFill="1" applyBorder="1" applyAlignment="1">
      <alignment horizontal="left" vertical="center"/>
    </xf>
    <xf numFmtId="0" fontId="35" fillId="0" borderId="9" xfId="0" applyFont="1" applyFill="1" applyBorder="1" applyAlignment="1">
      <alignment horizontal="left" vertical="center"/>
    </xf>
    <xf numFmtId="0" fontId="33" fillId="0" borderId="1" xfId="0" applyFont="1" applyBorder="1" applyAlignment="1">
      <alignment horizontal="center" vertical="center"/>
    </xf>
    <xf numFmtId="0" fontId="35" fillId="0" borderId="9" xfId="0" applyFont="1" applyBorder="1" applyAlignment="1">
      <alignment horizontal="left" vertical="top" wrapText="1"/>
    </xf>
  </cellXfs>
  <cellStyles count="90">
    <cellStyle name="20% - Accent1" xfId="4"/>
    <cellStyle name="20% - Accent2" xfId="5"/>
    <cellStyle name="20% - Accent3" xfId="6"/>
    <cellStyle name="20% - Accent4" xfId="7"/>
    <cellStyle name="20% - Accent5" xfId="8"/>
    <cellStyle name="20% - Accent6" xfId="9"/>
    <cellStyle name="20% - Ênfase1 2" xfId="10"/>
    <cellStyle name="20% - Ênfase2 2" xfId="11"/>
    <cellStyle name="20% - Ênfase3 2" xfId="12"/>
    <cellStyle name="20% - Ênfase4 2" xfId="13"/>
    <cellStyle name="20% - Ênfase5 2" xfId="14"/>
    <cellStyle name="20% - Ênfase6 2" xfId="15"/>
    <cellStyle name="40% - Accent1" xfId="16"/>
    <cellStyle name="40% - Accent2" xfId="17"/>
    <cellStyle name="40% - Accent3" xfId="18"/>
    <cellStyle name="40% - Accent4" xfId="19"/>
    <cellStyle name="40% - Accent5" xfId="20"/>
    <cellStyle name="40% - Accent6" xfId="21"/>
    <cellStyle name="40% - Ênfase1 2" xfId="22"/>
    <cellStyle name="40% - Ênfase2 2" xfId="23"/>
    <cellStyle name="40% - Ênfase3 2" xfId="24"/>
    <cellStyle name="40% - Ênfase4 2" xfId="25"/>
    <cellStyle name="40% - Ênfase5 2" xfId="26"/>
    <cellStyle name="40% - Ênfase6 2" xfId="27"/>
    <cellStyle name="60% - Accent1" xfId="28"/>
    <cellStyle name="60% - Accent2" xfId="29"/>
    <cellStyle name="60% - Accent3" xfId="30"/>
    <cellStyle name="60% - Accent4" xfId="31"/>
    <cellStyle name="60% - Accent5" xfId="32"/>
    <cellStyle name="60% - Accent6" xfId="33"/>
    <cellStyle name="60% - Ênfase1 2" xfId="34"/>
    <cellStyle name="60% - Ênfase2 2" xfId="35"/>
    <cellStyle name="60% - Ênfase3 2" xfId="36"/>
    <cellStyle name="60% - Ênfase4 2" xfId="37"/>
    <cellStyle name="60% - Ênfase5 2" xfId="38"/>
    <cellStyle name="60% - Ênfase6 2" xfId="39"/>
    <cellStyle name="Accent1" xfId="40"/>
    <cellStyle name="Accent2" xfId="41"/>
    <cellStyle name="Accent3" xfId="42"/>
    <cellStyle name="Accent4" xfId="43"/>
    <cellStyle name="Accent5" xfId="44"/>
    <cellStyle name="Accent6" xfId="45"/>
    <cellStyle name="Bad" xfId="46"/>
    <cellStyle name="Bom 2" xfId="47"/>
    <cellStyle name="Calculation" xfId="48"/>
    <cellStyle name="Cálculo 2" xfId="49"/>
    <cellStyle name="Célula de Verificação 2" xfId="50"/>
    <cellStyle name="Célula Vinculada 2" xfId="51"/>
    <cellStyle name="Check Cell" xfId="52"/>
    <cellStyle name="Ênfase1 2" xfId="53"/>
    <cellStyle name="Ênfase2 2" xfId="54"/>
    <cellStyle name="Ênfase3 2" xfId="55"/>
    <cellStyle name="Ênfase4 2" xfId="56"/>
    <cellStyle name="Ênfase5 2" xfId="57"/>
    <cellStyle name="Ênfase6 2" xfId="58"/>
    <cellStyle name="Entrada 2" xfId="59"/>
    <cellStyle name="Explanatory Text" xfId="60"/>
    <cellStyle name="Good" xfId="61"/>
    <cellStyle name="Heading 1" xfId="62"/>
    <cellStyle name="Heading 2" xfId="63"/>
    <cellStyle name="Heading 3" xfId="64"/>
    <cellStyle name="Heading 4" xfId="65"/>
    <cellStyle name="Incorreto 2" xfId="66"/>
    <cellStyle name="Input" xfId="67"/>
    <cellStyle name="Linked Cell" xfId="68"/>
    <cellStyle name="Neutra 2" xfId="69"/>
    <cellStyle name="Neutral" xfId="70"/>
    <cellStyle name="Normal" xfId="0" builtinId="0"/>
    <cellStyle name="Normal 11" xfId="86"/>
    <cellStyle name="Normal 13" xfId="87"/>
    <cellStyle name="Normal 2" xfId="1"/>
    <cellStyle name="Normal 2 2 2 2" xfId="85"/>
    <cellStyle name="Normal 3" xfId="3"/>
    <cellStyle name="Nota 2" xfId="71"/>
    <cellStyle name="Note" xfId="72"/>
    <cellStyle name="Output" xfId="73"/>
    <cellStyle name="Porcentagem" xfId="2" builtinId="5"/>
    <cellStyle name="Saída 2" xfId="74"/>
    <cellStyle name="Texto de Aviso 2" xfId="75"/>
    <cellStyle name="Texto Explicativo 2" xfId="76"/>
    <cellStyle name="Title" xfId="77"/>
    <cellStyle name="Título 1 2" xfId="79"/>
    <cellStyle name="Título 2 2" xfId="80"/>
    <cellStyle name="Título 3 2" xfId="81"/>
    <cellStyle name="Título 4 2" xfId="82"/>
    <cellStyle name="Título 5" xfId="78"/>
    <cellStyle name="Total 2" xfId="83"/>
    <cellStyle name="Vírgula 2 2" xfId="89"/>
    <cellStyle name="Vírgula 2 2 2 10" xfId="88"/>
    <cellStyle name="Warning Text" xfId="84"/>
  </cellStyles>
  <dxfs count="28">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123826</xdr:colOff>
      <xdr:row>7</xdr:row>
      <xdr:rowOff>38100</xdr:rowOff>
    </xdr:from>
    <xdr:to>
      <xdr:col>4</xdr:col>
      <xdr:colOff>838200</xdr:colOff>
      <xdr:row>7</xdr:row>
      <xdr:rowOff>542925</xdr:rowOff>
    </xdr:to>
    <xdr:pic>
      <xdr:nvPicPr>
        <xdr:cNvPr id="2" name="Imagem 1"/>
        <xdr:cNvPicPr/>
      </xdr:nvPicPr>
      <xdr:blipFill rotWithShape="1">
        <a:blip xmlns:r="http://schemas.openxmlformats.org/officeDocument/2006/relationships" r:embed="rId1"/>
        <a:srcRect l="37078" t="64407" r="30170" b="29196"/>
        <a:stretch/>
      </xdr:blipFill>
      <xdr:spPr bwMode="auto">
        <a:xfrm>
          <a:off x="1123951" y="1400175"/>
          <a:ext cx="4124324" cy="504825"/>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topLeftCell="A46" zoomScale="160" zoomScaleNormal="160" zoomScaleSheetLayoutView="115" zoomScalePageLayoutView="130" workbookViewId="0">
      <selection activeCell="A59" sqref="A59:H59"/>
    </sheetView>
  </sheetViews>
  <sheetFormatPr defaultRowHeight="11.25" customHeight="1" outlineLevelRow="1"/>
  <cols>
    <col min="1" max="1" width="4.7109375" style="38" bestFit="1" customWidth="1"/>
    <col min="2" max="2" width="8.28515625" style="52" bestFit="1" customWidth="1"/>
    <col min="3" max="3" width="35.7109375" style="42" customWidth="1"/>
    <col min="4" max="4" width="5" style="38" customWidth="1"/>
    <col min="5" max="5" width="9.7109375" style="40" customWidth="1"/>
    <col min="6" max="8" width="9.7109375" style="41" customWidth="1"/>
    <col min="9" max="16384" width="9.140625" style="7"/>
  </cols>
  <sheetData>
    <row r="1" spans="1:9">
      <c r="A1" s="204" t="s">
        <v>303</v>
      </c>
      <c r="B1" s="204"/>
      <c r="C1" s="204"/>
      <c r="D1" s="204"/>
      <c r="E1" s="204"/>
      <c r="F1" s="204"/>
      <c r="G1" s="204"/>
      <c r="H1" s="204"/>
    </row>
    <row r="2" spans="1:9" ht="9.9499999999999993" customHeight="1">
      <c r="A2" s="199" t="str">
        <f>'CABEÇALHO (NÃO IMPRIMIR)'!A1:A1</f>
        <v>PROCESSO:</v>
      </c>
      <c r="B2" s="200"/>
      <c r="C2" s="201" t="str">
        <f>'CABEÇALHO (NÃO IMPRIMIR)'!B1:B1</f>
        <v>23231.000148.2018-63</v>
      </c>
      <c r="D2" s="202"/>
      <c r="E2" s="202"/>
      <c r="F2" s="202"/>
      <c r="G2" s="202"/>
      <c r="H2" s="203"/>
    </row>
    <row r="3" spans="1:9" ht="9.75" customHeight="1">
      <c r="A3" s="199" t="str">
        <f>'CABEÇALHO (NÃO IMPRIMIR)'!A2:A2</f>
        <v>OBJETO</v>
      </c>
      <c r="B3" s="200"/>
      <c r="C3" s="205" t="str">
        <f>'CABEÇALHO (NÃO IMPRIMIR)'!B2:B2</f>
        <v>Contratação de Pessoa Jurídica para Execução dos Serviços de Engenharia para Conclusão do Almoxarifado do Campus Novo Paraíso</v>
      </c>
      <c r="D3" s="206"/>
      <c r="E3" s="206"/>
      <c r="F3" s="206"/>
      <c r="G3" s="206"/>
      <c r="H3" s="207"/>
    </row>
    <row r="4" spans="1:9" ht="9.9499999999999993" customHeight="1">
      <c r="A4" s="199" t="str">
        <f>'CABEÇALHO (NÃO IMPRIMIR)'!A3:A3</f>
        <v xml:space="preserve">LOCAL: </v>
      </c>
      <c r="B4" s="200"/>
      <c r="C4" s="201" t="str">
        <f>'CABEÇALHO (NÃO IMPRIMIR)'!B3:B3</f>
        <v>BR-174, km 512, Caracaraí - RR</v>
      </c>
      <c r="D4" s="202"/>
      <c r="E4" s="202"/>
      <c r="F4" s="202"/>
      <c r="G4" s="202"/>
      <c r="H4" s="203"/>
    </row>
    <row r="5" spans="1:9" ht="9.9499999999999993" customHeight="1">
      <c r="A5" s="199" t="str">
        <f>'CABEÇALHO (NÃO IMPRIMIR)'!A4:A4</f>
        <v>BASE ORÇ.:</v>
      </c>
      <c r="B5" s="200"/>
      <c r="C5" s="201" t="str">
        <f>'CABEÇALHO (NÃO IMPRIMIR)'!B4:B4</f>
        <v>SINAPI Desonerado RR Data-base 04/2019</v>
      </c>
      <c r="D5" s="202"/>
      <c r="E5" s="202"/>
      <c r="F5" s="202"/>
      <c r="G5" s="202"/>
      <c r="H5" s="203"/>
    </row>
    <row r="6" spans="1:9" ht="9.9499999999999993" customHeight="1">
      <c r="A6" s="199" t="s">
        <v>243</v>
      </c>
      <c r="B6" s="200"/>
      <c r="C6" s="214" t="s">
        <v>320</v>
      </c>
      <c r="D6" s="215"/>
      <c r="E6" s="70" t="s">
        <v>227</v>
      </c>
      <c r="F6" s="77">
        <f>'A5 COMPOSIÇÃO BDI'!D26</f>
        <v>0.29070000000000001</v>
      </c>
      <c r="G6" s="164" t="s">
        <v>306</v>
      </c>
      <c r="H6" s="146" t="s">
        <v>278</v>
      </c>
    </row>
    <row r="7" spans="1:9" ht="9.9499999999999993" customHeight="1">
      <c r="A7" s="69"/>
      <c r="B7" s="74"/>
      <c r="C7" s="53"/>
      <c r="D7" s="53"/>
      <c r="E7" s="74"/>
      <c r="F7" s="75"/>
      <c r="G7" s="74"/>
      <c r="H7" s="76"/>
    </row>
    <row r="8" spans="1:9" ht="9.9499999999999993" customHeight="1">
      <c r="A8" s="72" t="s">
        <v>0</v>
      </c>
      <c r="B8" s="71" t="s">
        <v>13</v>
      </c>
      <c r="C8" s="72" t="s">
        <v>1</v>
      </c>
      <c r="D8" s="72" t="s">
        <v>6</v>
      </c>
      <c r="E8" s="73" t="s">
        <v>232</v>
      </c>
      <c r="F8" s="73" t="s">
        <v>222</v>
      </c>
      <c r="G8" s="73" t="s">
        <v>223</v>
      </c>
      <c r="H8" s="73" t="s">
        <v>195</v>
      </c>
    </row>
    <row r="9" spans="1:9" ht="9.9499999999999993" customHeight="1">
      <c r="A9" s="188">
        <v>1</v>
      </c>
      <c r="B9" s="48"/>
      <c r="C9" s="189" t="s">
        <v>261</v>
      </c>
      <c r="D9" s="57"/>
      <c r="E9" s="58"/>
      <c r="F9" s="58"/>
      <c r="G9" s="59"/>
      <c r="H9" s="68">
        <f>SUM(H10:H11)</f>
        <v>10715.39</v>
      </c>
    </row>
    <row r="10" spans="1:9" ht="30" customHeight="1" outlineLevel="1">
      <c r="A10" s="104" t="s">
        <v>3</v>
      </c>
      <c r="B10" s="191">
        <v>91677</v>
      </c>
      <c r="C10" s="28" t="s">
        <v>318</v>
      </c>
      <c r="D10" s="27" t="s">
        <v>10</v>
      </c>
      <c r="E10" s="60">
        <v>32</v>
      </c>
      <c r="F10" s="61">
        <v>105.84</v>
      </c>
      <c r="G10" s="61">
        <f>ROUND(F10*(1+$F$6),2)</f>
        <v>136.61000000000001</v>
      </c>
      <c r="H10" s="67">
        <f>ROUND(E10*G10,2)</f>
        <v>4371.5200000000004</v>
      </c>
      <c r="I10" s="7" t="s">
        <v>313</v>
      </c>
    </row>
    <row r="11" spans="1:9" ht="20.100000000000001" customHeight="1" outlineLevel="1">
      <c r="A11" s="104" t="s">
        <v>2</v>
      </c>
      <c r="B11" s="191">
        <v>93572</v>
      </c>
      <c r="C11" s="28" t="s">
        <v>312</v>
      </c>
      <c r="D11" s="27" t="s">
        <v>262</v>
      </c>
      <c r="E11" s="60">
        <v>1</v>
      </c>
      <c r="F11" s="61">
        <v>4915.0600000000004</v>
      </c>
      <c r="G11" s="61">
        <f>ROUND(F11*(1+$F$6),2)</f>
        <v>6343.87</v>
      </c>
      <c r="H11" s="67">
        <f>ROUND(E11*G11,2)</f>
        <v>6343.87</v>
      </c>
      <c r="I11" s="7" t="s">
        <v>313</v>
      </c>
    </row>
    <row r="12" spans="1:9" ht="9.9499999999999993" customHeight="1">
      <c r="A12" s="188">
        <v>2</v>
      </c>
      <c r="B12" s="192"/>
      <c r="C12" s="189" t="s">
        <v>263</v>
      </c>
      <c r="D12" s="57"/>
      <c r="E12" s="58"/>
      <c r="F12" s="58"/>
      <c r="G12" s="59"/>
      <c r="H12" s="68">
        <f>SUM(H13:H15)</f>
        <v>4016.4</v>
      </c>
    </row>
    <row r="13" spans="1:9" ht="20.100000000000001" customHeight="1" outlineLevel="1">
      <c r="A13" s="104" t="s">
        <v>9</v>
      </c>
      <c r="B13" s="148" t="s">
        <v>264</v>
      </c>
      <c r="C13" s="28" t="s">
        <v>316</v>
      </c>
      <c r="D13" s="27" t="s">
        <v>16</v>
      </c>
      <c r="E13" s="60">
        <v>6.4</v>
      </c>
      <c r="F13" s="61">
        <v>301.64</v>
      </c>
      <c r="G13" s="61">
        <f t="shared" ref="G13:G15" si="0">ROUND(F13*(1+$F$6),2)</f>
        <v>389.33</v>
      </c>
      <c r="H13" s="67">
        <f t="shared" ref="H13:H15" si="1">ROUND(E13*G13,2)</f>
        <v>2491.71</v>
      </c>
      <c r="I13" s="7" t="s">
        <v>313</v>
      </c>
    </row>
    <row r="14" spans="1:9" ht="20.100000000000001" customHeight="1" outlineLevel="1">
      <c r="A14" s="104" t="s">
        <v>12</v>
      </c>
      <c r="B14" s="193" t="s">
        <v>265</v>
      </c>
      <c r="C14" s="28" t="s">
        <v>317</v>
      </c>
      <c r="D14" s="29" t="s">
        <v>15</v>
      </c>
      <c r="E14" s="62">
        <v>1</v>
      </c>
      <c r="F14" s="63">
        <v>226.5</v>
      </c>
      <c r="G14" s="61">
        <f t="shared" si="0"/>
        <v>292.33999999999997</v>
      </c>
      <c r="H14" s="67">
        <f t="shared" si="1"/>
        <v>292.33999999999997</v>
      </c>
      <c r="I14" s="7" t="s">
        <v>313</v>
      </c>
    </row>
    <row r="15" spans="1:9" ht="20.100000000000001" customHeight="1" outlineLevel="1">
      <c r="A15" s="104" t="s">
        <v>18</v>
      </c>
      <c r="B15" s="193" t="s">
        <v>321</v>
      </c>
      <c r="C15" s="28" t="s">
        <v>322</v>
      </c>
      <c r="D15" s="29" t="s">
        <v>260</v>
      </c>
      <c r="E15" s="62">
        <v>7</v>
      </c>
      <c r="F15" s="63">
        <v>136.4</v>
      </c>
      <c r="G15" s="61">
        <f t="shared" si="0"/>
        <v>176.05</v>
      </c>
      <c r="H15" s="67">
        <f t="shared" si="1"/>
        <v>1232.3499999999999</v>
      </c>
      <c r="I15" s="7" t="s">
        <v>313</v>
      </c>
    </row>
    <row r="16" spans="1:9" ht="9.9499999999999993" customHeight="1">
      <c r="A16" s="188">
        <v>3</v>
      </c>
      <c r="B16" s="192"/>
      <c r="C16" s="189" t="s">
        <v>314</v>
      </c>
      <c r="D16" s="57"/>
      <c r="E16" s="58"/>
      <c r="F16" s="58"/>
      <c r="G16" s="59"/>
      <c r="H16" s="68">
        <f>SUM(H17:H48)</f>
        <v>24218.370000000003</v>
      </c>
      <c r="I16" s="7" t="s">
        <v>313</v>
      </c>
    </row>
    <row r="17" spans="1:9" ht="9.9499999999999993" customHeight="1" outlineLevel="1">
      <c r="A17" s="104" t="s">
        <v>19</v>
      </c>
      <c r="B17" s="193"/>
      <c r="C17" s="190" t="s">
        <v>319</v>
      </c>
      <c r="D17" s="29"/>
      <c r="E17" s="62"/>
      <c r="F17" s="63"/>
      <c r="G17" s="61"/>
      <c r="H17" s="67"/>
      <c r="I17" s="7" t="s">
        <v>313</v>
      </c>
    </row>
    <row r="18" spans="1:9" ht="18.75" customHeight="1" outlineLevel="1">
      <c r="A18" s="104" t="s">
        <v>202</v>
      </c>
      <c r="B18" s="191" t="s">
        <v>324</v>
      </c>
      <c r="C18" s="28" t="s">
        <v>323</v>
      </c>
      <c r="D18" s="31" t="s">
        <v>15</v>
      </c>
      <c r="E18" s="64">
        <v>3</v>
      </c>
      <c r="F18" s="63">
        <v>56.69</v>
      </c>
      <c r="G18" s="61">
        <f t="shared" ref="G18:G19" si="2">ROUND(F18*(1+$F$6),2)</f>
        <v>73.17</v>
      </c>
      <c r="H18" s="67">
        <f t="shared" ref="H18:H19" si="3">ROUND(E18*G18,2)</f>
        <v>219.51</v>
      </c>
      <c r="I18" s="7" t="s">
        <v>313</v>
      </c>
    </row>
    <row r="19" spans="1:9" ht="20.100000000000001" customHeight="1" outlineLevel="1">
      <c r="A19" s="104" t="s">
        <v>204</v>
      </c>
      <c r="B19" s="194">
        <v>93673</v>
      </c>
      <c r="C19" s="28" t="s">
        <v>325</v>
      </c>
      <c r="D19" s="31" t="s">
        <v>15</v>
      </c>
      <c r="E19" s="64">
        <v>1</v>
      </c>
      <c r="F19" s="63">
        <v>68.27</v>
      </c>
      <c r="G19" s="61">
        <f t="shared" si="2"/>
        <v>88.12</v>
      </c>
      <c r="H19" s="67">
        <f t="shared" si="3"/>
        <v>88.12</v>
      </c>
      <c r="I19" s="7" t="s">
        <v>313</v>
      </c>
    </row>
    <row r="20" spans="1:9" ht="20.100000000000001" customHeight="1" outlineLevel="1">
      <c r="A20" s="104" t="s">
        <v>273</v>
      </c>
      <c r="B20" s="195" t="s">
        <v>328</v>
      </c>
      <c r="C20" s="28" t="s">
        <v>329</v>
      </c>
      <c r="D20" s="31" t="s">
        <v>15</v>
      </c>
      <c r="E20" s="64">
        <v>2</v>
      </c>
      <c r="F20" s="63">
        <v>93.01</v>
      </c>
      <c r="G20" s="61">
        <f t="shared" ref="G20" si="4">ROUND(F20*(1+$F$6),2)</f>
        <v>120.05</v>
      </c>
      <c r="H20" s="67">
        <f t="shared" ref="H20" si="5">ROUND(E20*G20,2)</f>
        <v>240.1</v>
      </c>
      <c r="I20" s="7" t="s">
        <v>313</v>
      </c>
    </row>
    <row r="21" spans="1:9" ht="20.100000000000001" customHeight="1" outlineLevel="1">
      <c r="A21" s="104" t="s">
        <v>274</v>
      </c>
      <c r="B21" s="195" t="s">
        <v>328</v>
      </c>
      <c r="C21" s="28" t="s">
        <v>331</v>
      </c>
      <c r="D21" s="31" t="s">
        <v>15</v>
      </c>
      <c r="E21" s="64">
        <v>3</v>
      </c>
      <c r="F21" s="63">
        <v>93.01</v>
      </c>
      <c r="G21" s="61">
        <f t="shared" ref="G21:G24" si="6">ROUND(F21*(1+$F$6),2)</f>
        <v>120.05</v>
      </c>
      <c r="H21" s="67">
        <f t="shared" ref="H21:H24" si="7">ROUND(E21*G21,2)</f>
        <v>360.15</v>
      </c>
      <c r="I21" s="7" t="s">
        <v>313</v>
      </c>
    </row>
    <row r="22" spans="1:9" ht="20.100000000000001" customHeight="1" outlineLevel="1">
      <c r="A22" s="104" t="s">
        <v>275</v>
      </c>
      <c r="B22" s="195" t="s">
        <v>332</v>
      </c>
      <c r="C22" s="28" t="s">
        <v>333</v>
      </c>
      <c r="D22" s="31" t="s">
        <v>15</v>
      </c>
      <c r="E22" s="64">
        <v>1</v>
      </c>
      <c r="F22" s="63">
        <v>259</v>
      </c>
      <c r="G22" s="61">
        <f t="shared" si="6"/>
        <v>334.29</v>
      </c>
      <c r="H22" s="67">
        <f t="shared" si="7"/>
        <v>334.29</v>
      </c>
      <c r="I22" s="7" t="s">
        <v>313</v>
      </c>
    </row>
    <row r="23" spans="1:9" ht="20.100000000000001" customHeight="1" outlineLevel="1">
      <c r="A23" s="104" t="s">
        <v>276</v>
      </c>
      <c r="B23" s="195" t="s">
        <v>334</v>
      </c>
      <c r="C23" s="28" t="s">
        <v>335</v>
      </c>
      <c r="D23" s="31" t="s">
        <v>15</v>
      </c>
      <c r="E23" s="64">
        <v>1</v>
      </c>
      <c r="F23" s="63">
        <v>908.67</v>
      </c>
      <c r="G23" s="61">
        <f t="shared" si="6"/>
        <v>1172.82</v>
      </c>
      <c r="H23" s="67">
        <f t="shared" si="7"/>
        <v>1172.82</v>
      </c>
      <c r="I23" s="7" t="s">
        <v>313</v>
      </c>
    </row>
    <row r="24" spans="1:9" ht="30" customHeight="1" outlineLevel="1">
      <c r="A24" s="104" t="s">
        <v>277</v>
      </c>
      <c r="B24" s="194">
        <v>92986</v>
      </c>
      <c r="C24" s="28" t="s">
        <v>362</v>
      </c>
      <c r="D24" s="31" t="s">
        <v>361</v>
      </c>
      <c r="E24" s="64">
        <v>82.5</v>
      </c>
      <c r="F24" s="63">
        <v>19.8</v>
      </c>
      <c r="G24" s="61">
        <f t="shared" si="6"/>
        <v>25.56</v>
      </c>
      <c r="H24" s="67">
        <f t="shared" si="7"/>
        <v>2108.6999999999998</v>
      </c>
      <c r="I24" s="7" t="s">
        <v>313</v>
      </c>
    </row>
    <row r="25" spans="1:9" ht="20.100000000000001" customHeight="1" outlineLevel="1">
      <c r="A25" s="104" t="s">
        <v>336</v>
      </c>
      <c r="B25" s="194">
        <v>92990</v>
      </c>
      <c r="C25" s="28" t="s">
        <v>346</v>
      </c>
      <c r="D25" s="31" t="s">
        <v>361</v>
      </c>
      <c r="E25" s="64">
        <v>247.5</v>
      </c>
      <c r="F25" s="63">
        <v>37.619999999999997</v>
      </c>
      <c r="G25" s="61">
        <f t="shared" ref="G25:G34" si="8">ROUND(F25*(1+$F$6),2)</f>
        <v>48.56</v>
      </c>
      <c r="H25" s="67">
        <f t="shared" ref="H25:H34" si="9">ROUND(E25*G25,2)</f>
        <v>12018.6</v>
      </c>
      <c r="I25" s="7" t="s">
        <v>313</v>
      </c>
    </row>
    <row r="26" spans="1:9" ht="65.25" customHeight="1" outlineLevel="1">
      <c r="A26" s="104" t="s">
        <v>337</v>
      </c>
      <c r="B26" s="194" t="s">
        <v>352</v>
      </c>
      <c r="C26" s="28" t="s">
        <v>363</v>
      </c>
      <c r="D26" s="31" t="s">
        <v>15</v>
      </c>
      <c r="E26" s="64">
        <v>1</v>
      </c>
      <c r="F26" s="63">
        <f>'A4 COMPOSIÇÕES AUXILIARES'!F14</f>
        <v>865.71</v>
      </c>
      <c r="G26" s="61">
        <f t="shared" si="8"/>
        <v>1117.3699999999999</v>
      </c>
      <c r="H26" s="67">
        <f t="shared" si="9"/>
        <v>1117.3699999999999</v>
      </c>
    </row>
    <row r="27" spans="1:9" ht="20.100000000000001" customHeight="1" outlineLevel="1">
      <c r="A27" s="104" t="s">
        <v>338</v>
      </c>
      <c r="B27" s="194" t="s">
        <v>353</v>
      </c>
      <c r="C27" s="28" t="s">
        <v>347</v>
      </c>
      <c r="D27" s="31" t="s">
        <v>15</v>
      </c>
      <c r="E27" s="64">
        <v>14</v>
      </c>
      <c r="F27" s="63">
        <f>'A4 COMPOSIÇÕES AUXILIARES'!F21</f>
        <v>3.76</v>
      </c>
      <c r="G27" s="61">
        <f t="shared" si="8"/>
        <v>4.8499999999999996</v>
      </c>
      <c r="H27" s="67">
        <f t="shared" si="9"/>
        <v>67.900000000000006</v>
      </c>
    </row>
    <row r="28" spans="1:9" ht="20.100000000000001" customHeight="1" outlineLevel="1">
      <c r="A28" s="104" t="s">
        <v>340</v>
      </c>
      <c r="B28" s="194" t="s">
        <v>354</v>
      </c>
      <c r="C28" s="28" t="s">
        <v>348</v>
      </c>
      <c r="D28" s="31" t="s">
        <v>15</v>
      </c>
      <c r="E28" s="64">
        <v>6</v>
      </c>
      <c r="F28" s="63">
        <f>'A4 COMPOSIÇÕES AUXILIARES'!F28</f>
        <v>4.8499999999999996</v>
      </c>
      <c r="G28" s="61">
        <f t="shared" si="8"/>
        <v>6.26</v>
      </c>
      <c r="H28" s="67">
        <f t="shared" si="9"/>
        <v>37.56</v>
      </c>
    </row>
    <row r="29" spans="1:9" ht="20.100000000000001" customHeight="1" outlineLevel="1">
      <c r="A29" s="104" t="s">
        <v>341</v>
      </c>
      <c r="B29" s="194" t="s">
        <v>355</v>
      </c>
      <c r="C29" s="28" t="s">
        <v>349</v>
      </c>
      <c r="D29" s="31" t="s">
        <v>15</v>
      </c>
      <c r="E29" s="64">
        <v>2</v>
      </c>
      <c r="F29" s="63">
        <f>'A4 COMPOSIÇÕES AUXILIARES'!F35</f>
        <v>128.76</v>
      </c>
      <c r="G29" s="61">
        <f t="shared" si="8"/>
        <v>166.19</v>
      </c>
      <c r="H29" s="67">
        <f t="shared" si="9"/>
        <v>332.38</v>
      </c>
    </row>
    <row r="30" spans="1:9" ht="20.100000000000001" customHeight="1" outlineLevel="1">
      <c r="A30" s="104" t="s">
        <v>342</v>
      </c>
      <c r="B30" s="194" t="s">
        <v>356</v>
      </c>
      <c r="C30" s="28" t="s">
        <v>364</v>
      </c>
      <c r="D30" s="31" t="s">
        <v>15</v>
      </c>
      <c r="E30" s="64">
        <v>3</v>
      </c>
      <c r="F30" s="63">
        <v>26.23</v>
      </c>
      <c r="G30" s="61">
        <f t="shared" si="8"/>
        <v>33.86</v>
      </c>
      <c r="H30" s="67">
        <f t="shared" si="9"/>
        <v>101.58</v>
      </c>
    </row>
    <row r="31" spans="1:9" ht="9.9499999999999993" customHeight="1" outlineLevel="1">
      <c r="A31" s="104" t="s">
        <v>343</v>
      </c>
      <c r="B31" s="194" t="s">
        <v>357</v>
      </c>
      <c r="C31" s="28" t="s">
        <v>360</v>
      </c>
      <c r="D31" s="31" t="s">
        <v>15</v>
      </c>
      <c r="E31" s="64">
        <v>3</v>
      </c>
      <c r="F31" s="63">
        <f>'A4 COMPOSIÇÕES AUXILIARES'!F42</f>
        <v>188.47</v>
      </c>
      <c r="G31" s="61">
        <f t="shared" si="8"/>
        <v>243.26</v>
      </c>
      <c r="H31" s="67">
        <f t="shared" si="9"/>
        <v>729.78</v>
      </c>
    </row>
    <row r="32" spans="1:9" ht="20.100000000000001" customHeight="1" outlineLevel="1">
      <c r="A32" s="104" t="s">
        <v>344</v>
      </c>
      <c r="B32" s="194" t="s">
        <v>358</v>
      </c>
      <c r="C32" s="28" t="s">
        <v>350</v>
      </c>
      <c r="D32" s="31" t="s">
        <v>15</v>
      </c>
      <c r="E32" s="64">
        <v>4</v>
      </c>
      <c r="F32" s="63">
        <f>'A4 COMPOSIÇÕES AUXILIARES'!F49</f>
        <v>69.900000000000006</v>
      </c>
      <c r="G32" s="61">
        <f t="shared" si="8"/>
        <v>90.22</v>
      </c>
      <c r="H32" s="67">
        <f t="shared" si="9"/>
        <v>360.88</v>
      </c>
    </row>
    <row r="33" spans="1:8" ht="50.1" customHeight="1" outlineLevel="1">
      <c r="A33" s="104" t="s">
        <v>345</v>
      </c>
      <c r="B33" s="194" t="s">
        <v>359</v>
      </c>
      <c r="C33" s="28" t="s">
        <v>351</v>
      </c>
      <c r="D33" s="31" t="s">
        <v>15</v>
      </c>
      <c r="E33" s="64">
        <v>3</v>
      </c>
      <c r="F33" s="63">
        <f>'A4 COMPOSIÇÕES AUXILIARES'!F56</f>
        <v>302.51</v>
      </c>
      <c r="G33" s="61">
        <f t="shared" si="8"/>
        <v>390.45</v>
      </c>
      <c r="H33" s="67">
        <f t="shared" si="9"/>
        <v>1171.3499999999999</v>
      </c>
    </row>
    <row r="34" spans="1:8" ht="48.75" customHeight="1" outlineLevel="1">
      <c r="A34" s="104" t="s">
        <v>368</v>
      </c>
      <c r="B34" s="194">
        <v>93402</v>
      </c>
      <c r="C34" s="28" t="s">
        <v>369</v>
      </c>
      <c r="D34" s="31" t="s">
        <v>260</v>
      </c>
      <c r="E34" s="64">
        <v>10</v>
      </c>
      <c r="F34" s="63">
        <v>139.79</v>
      </c>
      <c r="G34" s="61">
        <f t="shared" si="8"/>
        <v>180.43</v>
      </c>
      <c r="H34" s="67">
        <f t="shared" si="9"/>
        <v>1804.3</v>
      </c>
    </row>
    <row r="35" spans="1:8" ht="9.9499999999999993" customHeight="1" outlineLevel="1">
      <c r="A35" s="104" t="s">
        <v>20</v>
      </c>
      <c r="B35" s="193"/>
      <c r="C35" s="190" t="s">
        <v>339</v>
      </c>
      <c r="D35" s="31"/>
      <c r="E35" s="64"/>
      <c r="F35" s="63"/>
      <c r="G35" s="61"/>
      <c r="H35" s="67"/>
    </row>
    <row r="36" spans="1:8" ht="20.100000000000001" customHeight="1" outlineLevel="1">
      <c r="A36" s="104" t="s">
        <v>266</v>
      </c>
      <c r="B36" s="193" t="s">
        <v>327</v>
      </c>
      <c r="C36" s="28" t="s">
        <v>326</v>
      </c>
      <c r="D36" s="31" t="s">
        <v>15</v>
      </c>
      <c r="E36" s="64">
        <v>1</v>
      </c>
      <c r="F36" s="63">
        <v>61.83</v>
      </c>
      <c r="G36" s="61">
        <f t="shared" ref="G36:G41" si="10">ROUND(F36*(1+$F$6),2)</f>
        <v>79.8</v>
      </c>
      <c r="H36" s="67">
        <f t="shared" ref="H36:H41" si="11">ROUND(E36*G36,2)</f>
        <v>79.8</v>
      </c>
    </row>
    <row r="37" spans="1:8" ht="20.100000000000001" customHeight="1" outlineLevel="1">
      <c r="A37" s="104" t="s">
        <v>267</v>
      </c>
      <c r="B37" s="195" t="s">
        <v>328</v>
      </c>
      <c r="C37" s="28" t="s">
        <v>330</v>
      </c>
      <c r="D37" s="31" t="s">
        <v>15</v>
      </c>
      <c r="E37" s="64">
        <v>1</v>
      </c>
      <c r="F37" s="63">
        <v>93.01</v>
      </c>
      <c r="G37" s="61">
        <f t="shared" si="10"/>
        <v>120.05</v>
      </c>
      <c r="H37" s="67">
        <f t="shared" si="11"/>
        <v>120.05</v>
      </c>
    </row>
    <row r="38" spans="1:8" ht="20.100000000000001" customHeight="1" outlineLevel="1">
      <c r="A38" s="104" t="s">
        <v>268</v>
      </c>
      <c r="B38" s="195" t="s">
        <v>332</v>
      </c>
      <c r="C38" s="28" t="s">
        <v>333</v>
      </c>
      <c r="D38" s="31" t="s">
        <v>15</v>
      </c>
      <c r="E38" s="64">
        <v>1</v>
      </c>
      <c r="F38" s="63">
        <v>259</v>
      </c>
      <c r="G38" s="61">
        <f t="shared" si="10"/>
        <v>334.29</v>
      </c>
      <c r="H38" s="67">
        <f t="shared" si="11"/>
        <v>334.29</v>
      </c>
    </row>
    <row r="39" spans="1:8" ht="29.25" customHeight="1" outlineLevel="1">
      <c r="A39" s="104" t="s">
        <v>269</v>
      </c>
      <c r="B39" s="193" t="s">
        <v>390</v>
      </c>
      <c r="C39" s="28" t="s">
        <v>389</v>
      </c>
      <c r="D39" s="31" t="s">
        <v>15</v>
      </c>
      <c r="E39" s="64">
        <v>10</v>
      </c>
      <c r="F39" s="63">
        <f>'A4 COMPOSIÇÕES AUXILIARES'!F69</f>
        <v>6.87</v>
      </c>
      <c r="G39" s="61">
        <f t="shared" si="10"/>
        <v>8.8699999999999992</v>
      </c>
      <c r="H39" s="67">
        <f t="shared" si="11"/>
        <v>88.7</v>
      </c>
    </row>
    <row r="40" spans="1:8" ht="9.9499999999999993" customHeight="1" outlineLevel="1">
      <c r="A40" s="104" t="s">
        <v>308</v>
      </c>
      <c r="B40" s="193" t="s">
        <v>393</v>
      </c>
      <c r="C40" s="28" t="s">
        <v>395</v>
      </c>
      <c r="D40" s="31" t="s">
        <v>15</v>
      </c>
      <c r="E40" s="64">
        <v>1</v>
      </c>
      <c r="F40" s="63">
        <f>'A4 COMPOSIÇÕES AUXILIARES'!F75</f>
        <v>2.04</v>
      </c>
      <c r="G40" s="61">
        <f t="shared" si="10"/>
        <v>2.63</v>
      </c>
      <c r="H40" s="67">
        <f t="shared" si="11"/>
        <v>2.63</v>
      </c>
    </row>
    <row r="41" spans="1:8" ht="26.25" customHeight="1" outlineLevel="1">
      <c r="A41" s="104" t="s">
        <v>382</v>
      </c>
      <c r="B41" s="193" t="s">
        <v>402</v>
      </c>
      <c r="C41" s="28" t="s">
        <v>403</v>
      </c>
      <c r="D41" s="31" t="s">
        <v>15</v>
      </c>
      <c r="E41" s="64">
        <v>1</v>
      </c>
      <c r="F41" s="63">
        <v>72.23</v>
      </c>
      <c r="G41" s="61">
        <f t="shared" si="10"/>
        <v>93.23</v>
      </c>
      <c r="H41" s="67">
        <f t="shared" si="11"/>
        <v>93.23</v>
      </c>
    </row>
    <row r="42" spans="1:8" ht="31.5" customHeight="1" outlineLevel="1">
      <c r="A42" s="104" t="s">
        <v>383</v>
      </c>
      <c r="B42" s="193" t="s">
        <v>402</v>
      </c>
      <c r="C42" s="28" t="s">
        <v>404</v>
      </c>
      <c r="D42" s="31" t="s">
        <v>15</v>
      </c>
      <c r="E42" s="64">
        <v>2</v>
      </c>
      <c r="F42" s="63">
        <v>72.23</v>
      </c>
      <c r="G42" s="61">
        <f t="shared" ref="G42:G48" si="12">ROUND(F42*(1+$F$6),2)</f>
        <v>93.23</v>
      </c>
      <c r="H42" s="67">
        <f t="shared" ref="H42:H48" si="13">ROUND(E42*G42,2)</f>
        <v>186.46</v>
      </c>
    </row>
    <row r="43" spans="1:8" ht="57" customHeight="1" outlineLevel="1">
      <c r="A43" s="104" t="s">
        <v>384</v>
      </c>
      <c r="B43" s="193" t="s">
        <v>405</v>
      </c>
      <c r="C43" s="28" t="s">
        <v>406</v>
      </c>
      <c r="D43" s="31" t="s">
        <v>15</v>
      </c>
      <c r="E43" s="64">
        <v>1</v>
      </c>
      <c r="F43" s="63">
        <v>178.48</v>
      </c>
      <c r="G43" s="61">
        <f t="shared" si="12"/>
        <v>230.36</v>
      </c>
      <c r="H43" s="67">
        <f t="shared" si="13"/>
        <v>230.36</v>
      </c>
    </row>
    <row r="44" spans="1:8" ht="39" customHeight="1" outlineLevel="1">
      <c r="A44" s="104" t="s">
        <v>385</v>
      </c>
      <c r="B44" s="193" t="s">
        <v>396</v>
      </c>
      <c r="C44" s="28" t="s">
        <v>410</v>
      </c>
      <c r="D44" s="31" t="s">
        <v>15</v>
      </c>
      <c r="E44" s="64">
        <v>2</v>
      </c>
      <c r="F44" s="63">
        <f>'A4 COMPOSIÇÕES AUXILIARES'!F82</f>
        <v>32.39</v>
      </c>
      <c r="G44" s="61">
        <f t="shared" si="12"/>
        <v>41.81</v>
      </c>
      <c r="H44" s="67">
        <f t="shared" si="13"/>
        <v>83.62</v>
      </c>
    </row>
    <row r="45" spans="1:8" ht="31.5" customHeight="1" outlineLevel="1">
      <c r="A45" s="104" t="s">
        <v>386</v>
      </c>
      <c r="B45" s="193" t="s">
        <v>397</v>
      </c>
      <c r="C45" s="28" t="s">
        <v>411</v>
      </c>
      <c r="D45" s="31" t="s">
        <v>15</v>
      </c>
      <c r="E45" s="64">
        <v>8</v>
      </c>
      <c r="F45" s="63">
        <f>'A4 COMPOSIÇÕES AUXILIARES'!F89</f>
        <v>18.579999999999998</v>
      </c>
      <c r="G45" s="61">
        <f t="shared" si="12"/>
        <v>23.98</v>
      </c>
      <c r="H45" s="67">
        <f t="shared" si="13"/>
        <v>191.84</v>
      </c>
    </row>
    <row r="46" spans="1:8" ht="30.75" customHeight="1" outlineLevel="1">
      <c r="A46" s="104" t="s">
        <v>387</v>
      </c>
      <c r="B46" s="193" t="s">
        <v>398</v>
      </c>
      <c r="C46" s="28" t="s">
        <v>411</v>
      </c>
      <c r="D46" s="31" t="s">
        <v>15</v>
      </c>
      <c r="E46" s="64">
        <v>8</v>
      </c>
      <c r="F46" s="63">
        <f>'A4 COMPOSIÇÕES AUXILIARES'!F96</f>
        <v>28.37</v>
      </c>
      <c r="G46" s="61">
        <f t="shared" ref="G46" si="14">ROUND(F46*(1+$F$6),2)</f>
        <v>36.619999999999997</v>
      </c>
      <c r="H46" s="67">
        <f t="shared" ref="H46" si="15">ROUND(E46*G46,2)</f>
        <v>292.95999999999998</v>
      </c>
    </row>
    <row r="47" spans="1:8" ht="29.25" customHeight="1" outlineLevel="1">
      <c r="A47" s="104" t="s">
        <v>388</v>
      </c>
      <c r="B47" s="193" t="s">
        <v>399</v>
      </c>
      <c r="C47" s="28" t="s">
        <v>414</v>
      </c>
      <c r="D47" s="31" t="s">
        <v>15</v>
      </c>
      <c r="E47" s="64">
        <v>1</v>
      </c>
      <c r="F47" s="63">
        <f>'A4 COMPOSIÇÕES AUXILIARES'!F103</f>
        <v>17.529999999999998</v>
      </c>
      <c r="G47" s="61">
        <f t="shared" si="12"/>
        <v>22.63</v>
      </c>
      <c r="H47" s="67">
        <f t="shared" si="13"/>
        <v>22.63</v>
      </c>
    </row>
    <row r="48" spans="1:8" ht="21" customHeight="1" outlineLevel="1">
      <c r="A48" s="104" t="s">
        <v>401</v>
      </c>
      <c r="B48" s="193" t="s">
        <v>400</v>
      </c>
      <c r="C48" s="28" t="s">
        <v>416</v>
      </c>
      <c r="D48" s="31" t="s">
        <v>15</v>
      </c>
      <c r="E48" s="64">
        <v>3</v>
      </c>
      <c r="F48" s="63">
        <f>'A4 COMPOSIÇÕES AUXILIARES'!F111</f>
        <v>58.47</v>
      </c>
      <c r="G48" s="61">
        <f t="shared" si="12"/>
        <v>75.47</v>
      </c>
      <c r="H48" s="67">
        <f t="shared" si="13"/>
        <v>226.41</v>
      </c>
    </row>
    <row r="49" spans="1:8" ht="9.9499999999999993" customHeight="1">
      <c r="A49" s="196">
        <v>4</v>
      </c>
      <c r="B49" s="197"/>
      <c r="C49" s="189" t="s">
        <v>315</v>
      </c>
      <c r="D49" s="196"/>
      <c r="E49" s="198"/>
      <c r="F49" s="198"/>
      <c r="G49" s="106"/>
      <c r="H49" s="68">
        <f>SUM(H50:H51)</f>
        <v>457.26</v>
      </c>
    </row>
    <row r="50" spans="1:8" ht="20.25" customHeight="1" outlineLevel="1">
      <c r="A50" s="104" t="s">
        <v>23</v>
      </c>
      <c r="B50" s="193" t="s">
        <v>371</v>
      </c>
      <c r="C50" s="28" t="s">
        <v>372</v>
      </c>
      <c r="D50" s="31" t="s">
        <v>16</v>
      </c>
      <c r="E50" s="64">
        <v>1</v>
      </c>
      <c r="F50" s="63">
        <v>130.09</v>
      </c>
      <c r="G50" s="61">
        <f t="shared" ref="G50" si="16">ROUND(F50*(1+$F$6),2)</f>
        <v>167.91</v>
      </c>
      <c r="H50" s="67">
        <f t="shared" ref="H50" si="17">ROUND(E50*G50,2)</f>
        <v>167.91</v>
      </c>
    </row>
    <row r="51" spans="1:8" ht="30" customHeight="1" outlineLevel="1">
      <c r="A51" s="104" t="s">
        <v>205</v>
      </c>
      <c r="B51" s="193" t="s">
        <v>270</v>
      </c>
      <c r="C51" s="28" t="s">
        <v>373</v>
      </c>
      <c r="D51" s="31" t="s">
        <v>16</v>
      </c>
      <c r="E51" s="64">
        <v>0.63</v>
      </c>
      <c r="F51" s="63">
        <v>355.84</v>
      </c>
      <c r="G51" s="61">
        <f t="shared" ref="G51" si="18">ROUND(F51*(1+$F$6),2)</f>
        <v>459.28</v>
      </c>
      <c r="H51" s="67">
        <f t="shared" ref="H51" si="19">ROUND(E51*G51,2)</f>
        <v>289.35000000000002</v>
      </c>
    </row>
    <row r="52" spans="1:8" ht="9.9499999999999993" customHeight="1">
      <c r="A52" s="196">
        <v>5</v>
      </c>
      <c r="B52" s="197"/>
      <c r="C52" s="189" t="s">
        <v>271</v>
      </c>
      <c r="D52" s="196"/>
      <c r="E52" s="198"/>
      <c r="F52" s="198"/>
      <c r="G52" s="106"/>
      <c r="H52" s="68">
        <f>SUM(H53:H56)</f>
        <v>1284.6100000000001</v>
      </c>
    </row>
    <row r="53" spans="1:8" ht="21.75" customHeight="1" outlineLevel="1">
      <c r="A53" s="104" t="s">
        <v>26</v>
      </c>
      <c r="B53" s="148" t="s">
        <v>374</v>
      </c>
      <c r="C53" s="28" t="s">
        <v>375</v>
      </c>
      <c r="D53" s="27" t="s">
        <v>15</v>
      </c>
      <c r="E53" s="60">
        <v>2</v>
      </c>
      <c r="F53" s="61">
        <v>27.14</v>
      </c>
      <c r="G53" s="61">
        <f t="shared" ref="G53:G54" si="20">ROUND(F53*(1+$F$6),2)</f>
        <v>35.03</v>
      </c>
      <c r="H53" s="67">
        <f t="shared" ref="H53:H54" si="21">ROUND(E53*G53,2)</f>
        <v>70.06</v>
      </c>
    </row>
    <row r="54" spans="1:8" ht="30" customHeight="1" outlineLevel="1">
      <c r="A54" s="104" t="s">
        <v>27</v>
      </c>
      <c r="B54" s="148" t="s">
        <v>376</v>
      </c>
      <c r="C54" s="28" t="s">
        <v>377</v>
      </c>
      <c r="D54" s="27" t="s">
        <v>15</v>
      </c>
      <c r="E54" s="60">
        <v>2</v>
      </c>
      <c r="F54" s="61">
        <v>52.42</v>
      </c>
      <c r="G54" s="61">
        <f t="shared" si="20"/>
        <v>67.66</v>
      </c>
      <c r="H54" s="67">
        <f t="shared" si="21"/>
        <v>135.32</v>
      </c>
    </row>
    <row r="55" spans="1:8" ht="18.75" customHeight="1" outlineLevel="1">
      <c r="A55" s="104" t="s">
        <v>28</v>
      </c>
      <c r="B55" s="194" t="s">
        <v>378</v>
      </c>
      <c r="C55" s="28" t="s">
        <v>380</v>
      </c>
      <c r="D55" s="27" t="s">
        <v>15</v>
      </c>
      <c r="E55" s="60">
        <v>2</v>
      </c>
      <c r="F55" s="61">
        <f>'A4 COMPOSIÇÕES AUXILIARES'!F62</f>
        <v>54.28</v>
      </c>
      <c r="G55" s="61">
        <f t="shared" ref="G55" si="22">ROUND(F55*(1+$F$6),2)</f>
        <v>70.06</v>
      </c>
      <c r="H55" s="67">
        <f t="shared" ref="H55" si="23">ROUND(E55*G55,2)</f>
        <v>140.12</v>
      </c>
    </row>
    <row r="56" spans="1:8" ht="27" outlineLevel="1">
      <c r="A56" s="104" t="s">
        <v>29</v>
      </c>
      <c r="B56" s="194" t="s">
        <v>425</v>
      </c>
      <c r="C56" s="28" t="s">
        <v>427</v>
      </c>
      <c r="D56" s="27" t="s">
        <v>15</v>
      </c>
      <c r="E56" s="60">
        <v>1</v>
      </c>
      <c r="F56" s="61">
        <f>'A4 COMPOSIÇÕES AUXILIARES'!F118</f>
        <v>727.6</v>
      </c>
      <c r="G56" s="61">
        <f t="shared" ref="G56" si="24">ROUND(F56*(1+$F$6),2)</f>
        <v>939.11</v>
      </c>
      <c r="H56" s="67">
        <f t="shared" ref="H56" si="25">ROUND(E56*G56,2)</f>
        <v>939.11</v>
      </c>
    </row>
    <row r="57" spans="1:8" ht="9.9499999999999993" customHeight="1">
      <c r="A57" s="216" t="s">
        <v>420</v>
      </c>
      <c r="B57" s="217"/>
      <c r="C57" s="217"/>
      <c r="D57" s="217"/>
      <c r="E57" s="217"/>
      <c r="F57" s="217"/>
      <c r="G57" s="218"/>
      <c r="H57" s="68">
        <f>SUM(H9:H56)/2</f>
        <v>40692.030000000013</v>
      </c>
    </row>
    <row r="58" spans="1:8" ht="9.9499999999999993" customHeight="1">
      <c r="A58" s="211" t="s">
        <v>197</v>
      </c>
      <c r="B58" s="212"/>
      <c r="C58" s="212"/>
      <c r="D58" s="212"/>
      <c r="E58" s="212"/>
      <c r="F58" s="212"/>
      <c r="G58" s="212"/>
      <c r="H58" s="213"/>
    </row>
    <row r="59" spans="1:8" ht="9.9499999999999993" customHeight="1">
      <c r="A59" s="208"/>
      <c r="B59" s="209"/>
      <c r="C59" s="209"/>
      <c r="D59" s="209"/>
      <c r="E59" s="209"/>
      <c r="F59" s="209"/>
      <c r="G59" s="209"/>
      <c r="H59" s="210"/>
    </row>
    <row r="60" spans="1:8" ht="9.9499999999999993" customHeight="1">
      <c r="A60" s="211" t="s">
        <v>198</v>
      </c>
      <c r="B60" s="212"/>
      <c r="C60" s="212"/>
      <c r="D60" s="212"/>
      <c r="E60" s="212"/>
      <c r="F60" s="212"/>
      <c r="G60" s="212"/>
      <c r="H60" s="213"/>
    </row>
    <row r="61" spans="1:8" ht="11.25" customHeight="1">
      <c r="A61" s="143"/>
      <c r="B61" s="49"/>
      <c r="C61" s="144"/>
      <c r="D61" s="144"/>
      <c r="E61" s="144"/>
      <c r="F61" s="144"/>
      <c r="G61" s="144"/>
      <c r="H61" s="145"/>
    </row>
    <row r="62" spans="1:8" ht="11.25" customHeight="1">
      <c r="A62" s="143"/>
      <c r="B62" s="49"/>
      <c r="C62" s="144"/>
      <c r="D62" s="144"/>
      <c r="E62" s="144"/>
      <c r="F62" s="144"/>
      <c r="G62" s="144"/>
      <c r="H62" s="145"/>
    </row>
    <row r="63" spans="1:8" ht="11.25" customHeight="1">
      <c r="A63" s="43"/>
      <c r="B63" s="50"/>
      <c r="C63" s="44"/>
      <c r="D63" s="44"/>
      <c r="E63" s="44"/>
      <c r="F63" s="44"/>
      <c r="G63" s="44"/>
      <c r="H63" s="45"/>
    </row>
    <row r="64" spans="1:8" ht="11.25" customHeight="1">
      <c r="A64" s="34"/>
      <c r="B64" s="51"/>
      <c r="C64" s="35"/>
      <c r="D64" s="34"/>
      <c r="E64" s="36"/>
      <c r="F64" s="37"/>
      <c r="G64" s="37"/>
      <c r="H64" s="37"/>
    </row>
    <row r="65" spans="3:3" ht="11.25" customHeight="1">
      <c r="C65" s="39"/>
    </row>
    <row r="66" spans="3:3" ht="11.25" customHeight="1">
      <c r="C66" s="39"/>
    </row>
    <row r="67" spans="3:3" ht="11.25" customHeight="1">
      <c r="C67" s="39"/>
    </row>
    <row r="68" spans="3:3" ht="11.25" customHeight="1">
      <c r="C68" s="39"/>
    </row>
  </sheetData>
  <mergeCells count="15">
    <mergeCell ref="A59:H59"/>
    <mergeCell ref="A60:H60"/>
    <mergeCell ref="A5:B5"/>
    <mergeCell ref="C5:H5"/>
    <mergeCell ref="A6:B6"/>
    <mergeCell ref="C6:D6"/>
    <mergeCell ref="A57:G57"/>
    <mergeCell ref="A58:H58"/>
    <mergeCell ref="A4:B4"/>
    <mergeCell ref="C4:H4"/>
    <mergeCell ref="A1:H1"/>
    <mergeCell ref="A2:B2"/>
    <mergeCell ref="C2:H2"/>
    <mergeCell ref="A3:B3"/>
    <mergeCell ref="C3:H3"/>
  </mergeCells>
  <printOptions horizontalCentered="1"/>
  <pageMargins left="0.59055118110236227" right="0.39370078740157483" top="1.3779527559055118" bottom="0.78740157480314965" header="0.19685039370078741" footer="0.19685039370078741"/>
  <pageSetup paperSize="9" orientation="portrait" r:id="rId1"/>
  <headerFooter>
    <oddHeader>&amp;C&amp;"Arial,Normal"&amp;7&amp;G 
MINISTÉRIO DA EDUCAÇÃO
SECRETARIA DE EDUCAÇÃO PROFISSIONAL E TECNOLÓGICA
INSTITUTO FEDERAL DE EDUCAÇÃO, CIÊNCIA E TEC. DE RORAIMA
DEPARTAMENTO TÉCNICO DE ENGENHARIA E OBRAS - DETEO</oddHeader>
    <oddFooter>&amp;C&amp;"Arial,Normal"&amp;7Pág. &amp;P de &amp;N
Rua: Fernão Dias Paes Leme, nº 11, Bairro: Calungá - Boa Vista-RR, CEP 69.303-220
E-mail: licitacoes@ifrr.edu.br - Fone: (95) 3623-1910</oddFooter>
  </headerFooter>
  <ignoredErrors>
    <ignoredError sqref="H12" formula="1"/>
    <ignoredError sqref="B15 B18 B36 B50 B41:B42" numberStoredAsText="1"/>
  </ignoredError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6"/>
  <sheetViews>
    <sheetView view="pageBreakPreview" topLeftCell="A85" zoomScale="115" zoomScaleNormal="130" zoomScaleSheetLayoutView="115" zoomScalePageLayoutView="115" workbookViewId="0">
      <selection activeCell="A3" sqref="A3"/>
    </sheetView>
  </sheetViews>
  <sheetFormatPr defaultColWidth="9.140625" defaultRowHeight="15"/>
  <cols>
    <col min="1" max="1" width="11.85546875" style="160" customWidth="1"/>
    <col min="2" max="2" width="40.140625" style="22" customWidth="1"/>
    <col min="3" max="3" width="8.7109375" customWidth="1"/>
    <col min="4" max="6" width="9" customWidth="1"/>
    <col min="10" max="10" width="18.42578125" customWidth="1"/>
  </cols>
  <sheetData>
    <row r="1" spans="1:10">
      <c r="A1" s="204" t="s">
        <v>304</v>
      </c>
      <c r="B1" s="204"/>
      <c r="C1" s="204"/>
      <c r="D1" s="204"/>
      <c r="E1" s="204"/>
      <c r="F1" s="204"/>
      <c r="G1" s="5"/>
      <c r="H1" s="1"/>
      <c r="I1" s="1"/>
      <c r="J1" s="1"/>
    </row>
    <row r="2" spans="1:10">
      <c r="A2" s="149" t="str">
        <f>'CABEÇALHO (NÃO IMPRIMIR)'!A1:A1</f>
        <v>PROCESSO:</v>
      </c>
      <c r="B2" s="232" t="str">
        <f>'CABEÇALHO (NÃO IMPRIMIR)'!B1:B1</f>
        <v>23231.000148.2018-63</v>
      </c>
      <c r="C2" s="232"/>
      <c r="D2" s="232"/>
      <c r="E2" s="232"/>
      <c r="F2" s="232"/>
      <c r="G2" s="5"/>
      <c r="H2" s="1"/>
      <c r="I2" s="1"/>
      <c r="J2" s="1"/>
    </row>
    <row r="3" spans="1:10" ht="20.25" customHeight="1">
      <c r="A3" s="149" t="str">
        <f>'CABEÇALHO (NÃO IMPRIMIR)'!A2:A2</f>
        <v>OBJETO</v>
      </c>
      <c r="B3" s="233" t="str">
        <f>'CABEÇALHO (NÃO IMPRIMIR)'!B2:B2</f>
        <v>Contratação de Pessoa Jurídica para Execução dos Serviços de Engenharia para Conclusão do Almoxarifado do Campus Novo Paraíso</v>
      </c>
      <c r="C3" s="234"/>
      <c r="D3" s="234"/>
      <c r="E3" s="234"/>
      <c r="F3" s="235"/>
      <c r="G3" s="5"/>
      <c r="H3" s="1"/>
      <c r="I3" s="1"/>
      <c r="J3" s="1"/>
    </row>
    <row r="4" spans="1:10">
      <c r="A4" s="149" t="str">
        <f>'CABEÇALHO (NÃO IMPRIMIR)'!A3:A3</f>
        <v xml:space="preserve">LOCAL: </v>
      </c>
      <c r="B4" s="232" t="str">
        <f>'CABEÇALHO (NÃO IMPRIMIR)'!B3:B3</f>
        <v>BR-174, km 512, Caracaraí - RR</v>
      </c>
      <c r="C4" s="232"/>
      <c r="D4" s="232"/>
      <c r="E4" s="232"/>
      <c r="F4" s="232"/>
      <c r="G4" s="5"/>
      <c r="H4" s="1"/>
      <c r="I4" s="1"/>
      <c r="J4" s="1"/>
    </row>
    <row r="5" spans="1:10">
      <c r="A5" s="149" t="str">
        <f>'CABEÇALHO (NÃO IMPRIMIR)'!A4:A4</f>
        <v>BASE ORÇ.:</v>
      </c>
      <c r="B5" s="232" t="str">
        <f>'CABEÇALHO (NÃO IMPRIMIR)'!B4:B4</f>
        <v>SINAPI Desonerado RR Data-base 04/2019</v>
      </c>
      <c r="C5" s="232"/>
      <c r="D5" s="232"/>
      <c r="E5" s="232"/>
      <c r="F5" s="232"/>
      <c r="G5" s="5"/>
      <c r="H5" s="3"/>
      <c r="I5" s="1"/>
      <c r="J5" s="1"/>
    </row>
    <row r="6" spans="1:10">
      <c r="A6" s="149" t="s">
        <v>243</v>
      </c>
      <c r="B6" s="107" t="s">
        <v>256</v>
      </c>
      <c r="C6" s="110" t="s">
        <v>227</v>
      </c>
      <c r="D6" s="93">
        <v>0.29070000000000001</v>
      </c>
      <c r="E6" s="110" t="s">
        <v>233</v>
      </c>
      <c r="F6" s="93" t="s">
        <v>278</v>
      </c>
      <c r="G6" s="5"/>
      <c r="H6" s="3"/>
      <c r="I6" s="1"/>
      <c r="J6" s="1"/>
    </row>
    <row r="7" spans="1:10">
      <c r="A7" s="150"/>
      <c r="B7" s="4"/>
      <c r="C7" s="4"/>
      <c r="D7" s="4"/>
      <c r="E7" s="4"/>
      <c r="F7" s="3"/>
      <c r="G7" s="3"/>
      <c r="H7" s="3"/>
      <c r="I7" s="1"/>
      <c r="J7" s="1"/>
    </row>
    <row r="8" spans="1:10" ht="39.75" customHeight="1">
      <c r="A8" s="151" t="s">
        <v>352</v>
      </c>
      <c r="B8" s="219" t="s">
        <v>363</v>
      </c>
      <c r="C8" s="220"/>
      <c r="D8" s="220"/>
      <c r="E8" s="221"/>
      <c r="F8" s="104" t="s">
        <v>6</v>
      </c>
      <c r="G8" s="5"/>
      <c r="H8" s="3"/>
      <c r="I8" s="1"/>
      <c r="J8" s="1"/>
    </row>
    <row r="9" spans="1:10">
      <c r="A9" s="152" t="s">
        <v>13</v>
      </c>
      <c r="B9" s="87" t="s">
        <v>4</v>
      </c>
      <c r="C9" s="87" t="s">
        <v>6</v>
      </c>
      <c r="D9" s="87" t="s">
        <v>242</v>
      </c>
      <c r="E9" s="88" t="s">
        <v>223</v>
      </c>
      <c r="F9" s="87" t="s">
        <v>5</v>
      </c>
      <c r="G9" s="5"/>
      <c r="H9" s="3"/>
      <c r="I9" s="1"/>
      <c r="J9" s="1"/>
    </row>
    <row r="10" spans="1:10" ht="18">
      <c r="A10" s="153">
        <v>88247</v>
      </c>
      <c r="B10" s="89" t="s">
        <v>257</v>
      </c>
      <c r="C10" s="90" t="s">
        <v>365</v>
      </c>
      <c r="D10" s="91">
        <v>4</v>
      </c>
      <c r="E10" s="105">
        <v>16.25</v>
      </c>
      <c r="F10" s="61">
        <f t="shared" ref="F10:F13" si="0">ROUND(D10*E10,2)</f>
        <v>65</v>
      </c>
      <c r="G10" t="s">
        <v>272</v>
      </c>
      <c r="H10" s="3"/>
      <c r="I10" s="1"/>
      <c r="J10" s="1"/>
    </row>
    <row r="11" spans="1:10">
      <c r="A11" s="153">
        <v>88264</v>
      </c>
      <c r="B11" s="89" t="s">
        <v>258</v>
      </c>
      <c r="C11" s="90" t="s">
        <v>365</v>
      </c>
      <c r="D11" s="91">
        <v>4</v>
      </c>
      <c r="E11" s="105">
        <v>21.24</v>
      </c>
      <c r="F11" s="61">
        <f t="shared" si="0"/>
        <v>84.96</v>
      </c>
      <c r="G11" t="s">
        <v>272</v>
      </c>
      <c r="H11" s="3"/>
      <c r="I11" s="1"/>
      <c r="J11" s="1"/>
    </row>
    <row r="12" spans="1:10" ht="27">
      <c r="A12" s="153">
        <v>39760</v>
      </c>
      <c r="B12" s="89" t="s">
        <v>366</v>
      </c>
      <c r="C12" s="90" t="s">
        <v>6</v>
      </c>
      <c r="D12" s="91">
        <v>1</v>
      </c>
      <c r="E12" s="105">
        <v>536.51</v>
      </c>
      <c r="F12" s="61">
        <f t="shared" si="0"/>
        <v>536.51</v>
      </c>
      <c r="G12" t="s">
        <v>272</v>
      </c>
      <c r="H12" s="3"/>
      <c r="I12" s="1"/>
      <c r="J12" s="1"/>
    </row>
    <row r="13" spans="1:10" ht="18">
      <c r="A13" s="153">
        <v>12329</v>
      </c>
      <c r="B13" s="89" t="s">
        <v>367</v>
      </c>
      <c r="C13" s="90" t="s">
        <v>259</v>
      </c>
      <c r="D13" s="91">
        <v>2.6880000000000002</v>
      </c>
      <c r="E13" s="105">
        <v>66.680000000000007</v>
      </c>
      <c r="F13" s="61">
        <f t="shared" si="0"/>
        <v>179.24</v>
      </c>
      <c r="G13" t="s">
        <v>272</v>
      </c>
      <c r="H13" s="3"/>
      <c r="I13" s="1"/>
      <c r="J13" s="1"/>
    </row>
    <row r="14" spans="1:10">
      <c r="A14" s="222" t="s">
        <v>11</v>
      </c>
      <c r="B14" s="222"/>
      <c r="C14" s="222"/>
      <c r="D14" s="222"/>
      <c r="E14" s="222"/>
      <c r="F14" s="106">
        <f>SUM(F10:F13)</f>
        <v>865.71</v>
      </c>
      <c r="H14" s="3"/>
      <c r="I14" s="1"/>
      <c r="J14" s="1"/>
    </row>
    <row r="15" spans="1:10" s="5" customFormat="1" ht="11.25">
      <c r="A15" s="150"/>
      <c r="B15" s="4"/>
      <c r="C15" s="4"/>
      <c r="D15" s="4"/>
      <c r="E15" s="4"/>
      <c r="F15" s="4"/>
      <c r="G15" s="4"/>
      <c r="H15" s="4"/>
      <c r="I15" s="4"/>
    </row>
    <row r="16" spans="1:10" s="5" customFormat="1">
      <c r="A16" s="151" t="s">
        <v>353</v>
      </c>
      <c r="B16" s="219" t="s">
        <v>347</v>
      </c>
      <c r="C16" s="220"/>
      <c r="D16" s="220"/>
      <c r="E16" s="221"/>
      <c r="F16" s="104" t="s">
        <v>6</v>
      </c>
      <c r="G16"/>
      <c r="H16" s="6"/>
    </row>
    <row r="17" spans="1:9" s="5" customFormat="1">
      <c r="A17" s="152" t="s">
        <v>13</v>
      </c>
      <c r="B17" s="87" t="s">
        <v>4</v>
      </c>
      <c r="C17" s="87" t="s">
        <v>6</v>
      </c>
      <c r="D17" s="87" t="s">
        <v>242</v>
      </c>
      <c r="E17" s="88" t="s">
        <v>223</v>
      </c>
      <c r="F17" s="87" t="s">
        <v>5</v>
      </c>
      <c r="G17"/>
      <c r="H17" s="6"/>
    </row>
    <row r="18" spans="1:9" s="5" customFormat="1" ht="18">
      <c r="A18" s="153">
        <v>88247</v>
      </c>
      <c r="B18" s="89" t="s">
        <v>257</v>
      </c>
      <c r="C18" s="90" t="s">
        <v>365</v>
      </c>
      <c r="D18" s="91">
        <v>0.03</v>
      </c>
      <c r="E18" s="105">
        <v>16.25</v>
      </c>
      <c r="F18" s="61">
        <f t="shared" ref="F18:F20" si="1">ROUND(D18*E18,2)</f>
        <v>0.49</v>
      </c>
      <c r="G18" t="s">
        <v>272</v>
      </c>
      <c r="H18" s="6"/>
    </row>
    <row r="19" spans="1:9" s="5" customFormat="1">
      <c r="A19" s="153">
        <v>88264</v>
      </c>
      <c r="B19" s="89" t="s">
        <v>258</v>
      </c>
      <c r="C19" s="90" t="s">
        <v>365</v>
      </c>
      <c r="D19" s="91">
        <v>0.03</v>
      </c>
      <c r="E19" s="105">
        <v>21.24</v>
      </c>
      <c r="F19" s="61">
        <f t="shared" si="1"/>
        <v>0.64</v>
      </c>
      <c r="G19" t="s">
        <v>272</v>
      </c>
      <c r="H19" s="6"/>
    </row>
    <row r="20" spans="1:9" s="5" customFormat="1" ht="18">
      <c r="A20" s="153">
        <v>1587</v>
      </c>
      <c r="B20" s="89" t="s">
        <v>347</v>
      </c>
      <c r="C20" s="90" t="s">
        <v>6</v>
      </c>
      <c r="D20" s="91">
        <v>1</v>
      </c>
      <c r="E20" s="105">
        <v>2.63</v>
      </c>
      <c r="F20" s="61">
        <f t="shared" si="1"/>
        <v>2.63</v>
      </c>
      <c r="G20" t="s">
        <v>272</v>
      </c>
      <c r="H20" s="6"/>
    </row>
    <row r="21" spans="1:9" s="5" customFormat="1">
      <c r="A21" s="222" t="s">
        <v>11</v>
      </c>
      <c r="B21" s="222"/>
      <c r="C21" s="222"/>
      <c r="D21" s="222"/>
      <c r="E21" s="222"/>
      <c r="F21" s="106">
        <f>SUM(F18:F20)</f>
        <v>3.76</v>
      </c>
      <c r="G21"/>
      <c r="H21" s="6"/>
    </row>
    <row r="22" spans="1:9" s="5" customFormat="1" ht="11.25">
      <c r="A22" s="150"/>
      <c r="B22" s="4"/>
      <c r="C22" s="4"/>
      <c r="D22" s="4"/>
      <c r="E22" s="4"/>
      <c r="F22" s="4"/>
      <c r="G22" s="4"/>
      <c r="H22" s="4"/>
      <c r="I22" s="4"/>
    </row>
    <row r="23" spans="1:9" s="5" customFormat="1">
      <c r="A23" s="151" t="s">
        <v>354</v>
      </c>
      <c r="B23" s="219" t="s">
        <v>348</v>
      </c>
      <c r="C23" s="220"/>
      <c r="D23" s="220"/>
      <c r="E23" s="221"/>
      <c r="F23" s="104" t="s">
        <v>6</v>
      </c>
      <c r="G23"/>
    </row>
    <row r="24" spans="1:9" s="5" customFormat="1">
      <c r="A24" s="152" t="s">
        <v>13</v>
      </c>
      <c r="B24" s="87" t="s">
        <v>4</v>
      </c>
      <c r="C24" s="87" t="s">
        <v>6</v>
      </c>
      <c r="D24" s="87" t="s">
        <v>242</v>
      </c>
      <c r="E24" s="88" t="s">
        <v>223</v>
      </c>
      <c r="F24" s="87" t="s">
        <v>5</v>
      </c>
      <c r="G24"/>
    </row>
    <row r="25" spans="1:9" s="5" customFormat="1" ht="18">
      <c r="A25" s="153">
        <v>88247</v>
      </c>
      <c r="B25" s="89" t="s">
        <v>257</v>
      </c>
      <c r="C25" s="90" t="s">
        <v>365</v>
      </c>
      <c r="D25" s="91">
        <v>0.03</v>
      </c>
      <c r="E25" s="105">
        <v>16.25</v>
      </c>
      <c r="F25" s="61">
        <f t="shared" ref="F25:F27" si="2">ROUND(D25*E25,2)</f>
        <v>0.49</v>
      </c>
      <c r="G25" t="s">
        <v>272</v>
      </c>
    </row>
    <row r="26" spans="1:9" s="5" customFormat="1">
      <c r="A26" s="153">
        <v>88264</v>
      </c>
      <c r="B26" s="89" t="s">
        <v>258</v>
      </c>
      <c r="C26" s="90" t="s">
        <v>365</v>
      </c>
      <c r="D26" s="91">
        <v>0.03</v>
      </c>
      <c r="E26" s="105">
        <v>21.24</v>
      </c>
      <c r="F26" s="61">
        <f t="shared" si="2"/>
        <v>0.64</v>
      </c>
      <c r="G26" t="s">
        <v>272</v>
      </c>
    </row>
    <row r="27" spans="1:9" s="5" customFormat="1" ht="18">
      <c r="A27" s="153">
        <v>1589</v>
      </c>
      <c r="B27" s="89" t="s">
        <v>348</v>
      </c>
      <c r="C27" s="90" t="s">
        <v>6</v>
      </c>
      <c r="D27" s="91">
        <v>1</v>
      </c>
      <c r="E27" s="105">
        <v>3.72</v>
      </c>
      <c r="F27" s="61">
        <f t="shared" si="2"/>
        <v>3.72</v>
      </c>
      <c r="G27" t="s">
        <v>272</v>
      </c>
    </row>
    <row r="28" spans="1:9" s="5" customFormat="1">
      <c r="A28" s="222" t="s">
        <v>11</v>
      </c>
      <c r="B28" s="222"/>
      <c r="C28" s="222"/>
      <c r="D28" s="222"/>
      <c r="E28" s="222"/>
      <c r="F28" s="106">
        <f>SUM(F25:F27)</f>
        <v>4.8499999999999996</v>
      </c>
      <c r="G28"/>
    </row>
    <row r="29" spans="1:9" s="5" customFormat="1" ht="11.25">
      <c r="A29" s="154"/>
      <c r="B29" s="142"/>
      <c r="C29" s="142"/>
      <c r="D29" s="142"/>
      <c r="E29" s="142"/>
    </row>
    <row r="30" spans="1:9" s="5" customFormat="1">
      <c r="A30" s="151" t="s">
        <v>355</v>
      </c>
      <c r="B30" s="219" t="s">
        <v>349</v>
      </c>
      <c r="C30" s="220"/>
      <c r="D30" s="220"/>
      <c r="E30" s="221"/>
      <c r="F30" s="104" t="s">
        <v>6</v>
      </c>
      <c r="G30"/>
    </row>
    <row r="31" spans="1:9" s="5" customFormat="1">
      <c r="A31" s="152" t="s">
        <v>13</v>
      </c>
      <c r="B31" s="87" t="s">
        <v>4</v>
      </c>
      <c r="C31" s="87" t="s">
        <v>6</v>
      </c>
      <c r="D31" s="87" t="s">
        <v>242</v>
      </c>
      <c r="E31" s="88" t="s">
        <v>223</v>
      </c>
      <c r="F31" s="87" t="s">
        <v>5</v>
      </c>
      <c r="G31"/>
    </row>
    <row r="32" spans="1:9" s="5" customFormat="1" ht="18">
      <c r="A32" s="153">
        <v>88247</v>
      </c>
      <c r="B32" s="89" t="s">
        <v>257</v>
      </c>
      <c r="C32" s="90" t="s">
        <v>365</v>
      </c>
      <c r="D32" s="91">
        <v>0.7</v>
      </c>
      <c r="E32" s="105">
        <v>16.25</v>
      </c>
      <c r="F32" s="61">
        <f t="shared" ref="F32:F34" si="3">ROUND(D32*E32,2)</f>
        <v>11.38</v>
      </c>
      <c r="G32" t="s">
        <v>272</v>
      </c>
    </row>
    <row r="33" spans="1:7" s="5" customFormat="1">
      <c r="A33" s="153">
        <v>88264</v>
      </c>
      <c r="B33" s="89" t="s">
        <v>258</v>
      </c>
      <c r="C33" s="90" t="s">
        <v>365</v>
      </c>
      <c r="D33" s="91">
        <v>0.7</v>
      </c>
      <c r="E33" s="105">
        <v>21.24</v>
      </c>
      <c r="F33" s="61">
        <f t="shared" si="3"/>
        <v>14.87</v>
      </c>
      <c r="G33" t="s">
        <v>272</v>
      </c>
    </row>
    <row r="34" spans="1:7" s="5" customFormat="1" ht="18">
      <c r="A34" s="153">
        <v>34519</v>
      </c>
      <c r="B34" s="89" t="s">
        <v>349</v>
      </c>
      <c r="C34" s="90" t="s">
        <v>6</v>
      </c>
      <c r="D34" s="91">
        <v>1</v>
      </c>
      <c r="E34" s="105">
        <v>102.51</v>
      </c>
      <c r="F34" s="61">
        <f t="shared" si="3"/>
        <v>102.51</v>
      </c>
      <c r="G34" t="s">
        <v>272</v>
      </c>
    </row>
    <row r="35" spans="1:7" s="5" customFormat="1">
      <c r="A35" s="222" t="s">
        <v>11</v>
      </c>
      <c r="B35" s="222"/>
      <c r="C35" s="222"/>
      <c r="D35" s="222"/>
      <c r="E35" s="222"/>
      <c r="F35" s="106">
        <f>SUM(F32:F34)</f>
        <v>128.76</v>
      </c>
      <c r="G35"/>
    </row>
    <row r="36" spans="1:7">
      <c r="A36" s="154"/>
      <c r="B36" s="94"/>
      <c r="C36" s="94"/>
      <c r="D36" s="94"/>
    </row>
    <row r="37" spans="1:7">
      <c r="A37" s="151" t="s">
        <v>357</v>
      </c>
      <c r="B37" s="219" t="s">
        <v>360</v>
      </c>
      <c r="C37" s="220"/>
      <c r="D37" s="220"/>
      <c r="E37" s="221"/>
      <c r="F37" s="104" t="s">
        <v>6</v>
      </c>
    </row>
    <row r="38" spans="1:7">
      <c r="A38" s="152" t="s">
        <v>13</v>
      </c>
      <c r="B38" s="87" t="s">
        <v>4</v>
      </c>
      <c r="C38" s="87" t="s">
        <v>6</v>
      </c>
      <c r="D38" s="87" t="s">
        <v>242</v>
      </c>
      <c r="E38" s="88" t="s">
        <v>223</v>
      </c>
      <c r="F38" s="87" t="s">
        <v>5</v>
      </c>
    </row>
    <row r="39" spans="1:7" ht="18">
      <c r="A39" s="153">
        <v>88247</v>
      </c>
      <c r="B39" s="89" t="s">
        <v>257</v>
      </c>
      <c r="C39" s="90" t="s">
        <v>365</v>
      </c>
      <c r="D39" s="91">
        <v>0.2</v>
      </c>
      <c r="E39" s="105">
        <v>16.25</v>
      </c>
      <c r="F39" s="61">
        <f t="shared" ref="F39:F41" si="4">ROUND(D39*E39,2)</f>
        <v>3.25</v>
      </c>
      <c r="G39" t="s">
        <v>272</v>
      </c>
    </row>
    <row r="40" spans="1:7" s="5" customFormat="1">
      <c r="A40" s="153">
        <v>88264</v>
      </c>
      <c r="B40" s="89" t="s">
        <v>258</v>
      </c>
      <c r="C40" s="90" t="s">
        <v>365</v>
      </c>
      <c r="D40" s="91">
        <v>0.2</v>
      </c>
      <c r="E40" s="105">
        <v>21.24</v>
      </c>
      <c r="F40" s="61">
        <f t="shared" si="4"/>
        <v>4.25</v>
      </c>
      <c r="G40" t="s">
        <v>272</v>
      </c>
    </row>
    <row r="41" spans="1:7" s="5" customFormat="1" ht="18">
      <c r="A41" s="153">
        <v>4276</v>
      </c>
      <c r="B41" s="89" t="s">
        <v>370</v>
      </c>
      <c r="C41" s="90" t="s">
        <v>6</v>
      </c>
      <c r="D41" s="91">
        <v>1</v>
      </c>
      <c r="E41" s="105">
        <v>180.97</v>
      </c>
      <c r="F41" s="61">
        <f t="shared" si="4"/>
        <v>180.97</v>
      </c>
      <c r="G41" t="s">
        <v>272</v>
      </c>
    </row>
    <row r="42" spans="1:7">
      <c r="A42" s="222" t="s">
        <v>11</v>
      </c>
      <c r="B42" s="222"/>
      <c r="C42" s="222"/>
      <c r="D42" s="222"/>
      <c r="E42" s="222"/>
      <c r="F42" s="106">
        <f>SUM(F39:F41)</f>
        <v>188.47</v>
      </c>
    </row>
    <row r="43" spans="1:7">
      <c r="A43" s="154"/>
      <c r="B43" s="94"/>
      <c r="C43" s="94"/>
    </row>
    <row r="44" spans="1:7">
      <c r="A44" s="151" t="s">
        <v>358</v>
      </c>
      <c r="B44" s="219" t="s">
        <v>350</v>
      </c>
      <c r="C44" s="220"/>
      <c r="D44" s="220"/>
      <c r="E44" s="221"/>
      <c r="F44" s="104" t="s">
        <v>6</v>
      </c>
    </row>
    <row r="45" spans="1:7">
      <c r="A45" s="152" t="s">
        <v>13</v>
      </c>
      <c r="B45" s="87" t="s">
        <v>4</v>
      </c>
      <c r="C45" s="87" t="s">
        <v>6</v>
      </c>
      <c r="D45" s="87" t="s">
        <v>242</v>
      </c>
      <c r="E45" s="88" t="s">
        <v>223</v>
      </c>
      <c r="F45" s="87" t="s">
        <v>5</v>
      </c>
    </row>
    <row r="46" spans="1:7" ht="18">
      <c r="A46" s="153">
        <v>88247</v>
      </c>
      <c r="B46" s="89" t="s">
        <v>257</v>
      </c>
      <c r="C46" s="90" t="s">
        <v>365</v>
      </c>
      <c r="D46" s="91">
        <v>3.5000000000000003E-2</v>
      </c>
      <c r="E46" s="105">
        <v>16.25</v>
      </c>
      <c r="F46" s="61">
        <f t="shared" ref="F46:F48" si="5">ROUND(D46*E46,2)</f>
        <v>0.56999999999999995</v>
      </c>
      <c r="G46" t="s">
        <v>272</v>
      </c>
    </row>
    <row r="47" spans="1:7">
      <c r="A47" s="153">
        <v>88264</v>
      </c>
      <c r="B47" s="89" t="s">
        <v>258</v>
      </c>
      <c r="C47" s="90" t="s">
        <v>365</v>
      </c>
      <c r="D47" s="91">
        <v>3.5000000000000003E-2</v>
      </c>
      <c r="E47" s="105">
        <v>21.24</v>
      </c>
      <c r="F47" s="61">
        <f t="shared" ref="F47" si="6">ROUND(D47*E47,2)</f>
        <v>0.74</v>
      </c>
      <c r="G47" t="s">
        <v>272</v>
      </c>
    </row>
    <row r="48" spans="1:7" s="5" customFormat="1" ht="18">
      <c r="A48" s="153">
        <v>39467</v>
      </c>
      <c r="B48" s="89" t="s">
        <v>350</v>
      </c>
      <c r="C48" s="90" t="s">
        <v>6</v>
      </c>
      <c r="D48" s="91">
        <v>1</v>
      </c>
      <c r="E48" s="105">
        <v>68.59</v>
      </c>
      <c r="F48" s="61">
        <f t="shared" si="5"/>
        <v>68.59</v>
      </c>
      <c r="G48" t="s">
        <v>272</v>
      </c>
    </row>
    <row r="49" spans="1:7">
      <c r="A49" s="222" t="s">
        <v>11</v>
      </c>
      <c r="B49" s="222"/>
      <c r="C49" s="222"/>
      <c r="D49" s="222"/>
      <c r="E49" s="222"/>
      <c r="F49" s="106">
        <f>SUM(F46:F48)</f>
        <v>69.900000000000006</v>
      </c>
    </row>
    <row r="50" spans="1:7">
      <c r="A50" s="154"/>
      <c r="B50" s="94"/>
      <c r="C50" s="94"/>
      <c r="D50" s="94"/>
    </row>
    <row r="51" spans="1:7" ht="32.25" customHeight="1">
      <c r="A51" s="151" t="s">
        <v>359</v>
      </c>
      <c r="B51" s="219" t="s">
        <v>351</v>
      </c>
      <c r="C51" s="220"/>
      <c r="D51" s="220"/>
      <c r="E51" s="221"/>
      <c r="F51" s="104" t="s">
        <v>6</v>
      </c>
    </row>
    <row r="52" spans="1:7">
      <c r="A52" s="152" t="s">
        <v>13</v>
      </c>
      <c r="B52" s="87" t="s">
        <v>4</v>
      </c>
      <c r="C52" s="87" t="s">
        <v>6</v>
      </c>
      <c r="D52" s="87" t="s">
        <v>242</v>
      </c>
      <c r="E52" s="88" t="s">
        <v>223</v>
      </c>
      <c r="F52" s="87" t="s">
        <v>5</v>
      </c>
    </row>
    <row r="53" spans="1:7" ht="18">
      <c r="A53" s="147">
        <v>88247</v>
      </c>
      <c r="B53" s="89" t="s">
        <v>257</v>
      </c>
      <c r="C53" s="90" t="s">
        <v>365</v>
      </c>
      <c r="D53" s="91">
        <v>0.2</v>
      </c>
      <c r="E53" s="105">
        <v>16.25</v>
      </c>
      <c r="F53" s="61">
        <f t="shared" ref="F53:F55" si="7">ROUND(D53*E53,2)</f>
        <v>3.25</v>
      </c>
      <c r="G53" t="s">
        <v>272</v>
      </c>
    </row>
    <row r="54" spans="1:7">
      <c r="A54" s="147">
        <v>88264</v>
      </c>
      <c r="B54" s="89" t="s">
        <v>258</v>
      </c>
      <c r="C54" s="90" t="s">
        <v>365</v>
      </c>
      <c r="D54" s="91">
        <v>0.2</v>
      </c>
      <c r="E54" s="105">
        <v>21.24</v>
      </c>
      <c r="F54" s="61">
        <f t="shared" si="7"/>
        <v>4.25</v>
      </c>
      <c r="G54" t="s">
        <v>272</v>
      </c>
    </row>
    <row r="55" spans="1:7" s="5" customFormat="1" ht="45">
      <c r="A55" s="147">
        <v>5047</v>
      </c>
      <c r="B55" s="89" t="s">
        <v>351</v>
      </c>
      <c r="C55" s="90" t="s">
        <v>6</v>
      </c>
      <c r="D55" s="91">
        <v>1</v>
      </c>
      <c r="E55" s="105">
        <v>295.01</v>
      </c>
      <c r="F55" s="61">
        <f t="shared" si="7"/>
        <v>295.01</v>
      </c>
      <c r="G55" t="s">
        <v>272</v>
      </c>
    </row>
    <row r="56" spans="1:7">
      <c r="A56" s="222" t="s">
        <v>11</v>
      </c>
      <c r="B56" s="222"/>
      <c r="C56" s="222"/>
      <c r="D56" s="222"/>
      <c r="E56" s="222"/>
      <c r="F56" s="106">
        <f>SUM(F53:F55)</f>
        <v>302.51</v>
      </c>
    </row>
    <row r="57" spans="1:7">
      <c r="A57" s="154"/>
      <c r="B57" s="94"/>
      <c r="C57" s="94"/>
    </row>
    <row r="58" spans="1:7">
      <c r="A58" s="151" t="s">
        <v>378</v>
      </c>
      <c r="B58" s="219" t="s">
        <v>380</v>
      </c>
      <c r="C58" s="220"/>
      <c r="D58" s="220"/>
      <c r="E58" s="221"/>
      <c r="F58" s="104" t="s">
        <v>6</v>
      </c>
    </row>
    <row r="59" spans="1:7">
      <c r="A59" s="152" t="s">
        <v>13</v>
      </c>
      <c r="B59" s="87" t="s">
        <v>4</v>
      </c>
      <c r="C59" s="87" t="s">
        <v>6</v>
      </c>
      <c r="D59" s="87" t="s">
        <v>242</v>
      </c>
      <c r="E59" s="88" t="s">
        <v>223</v>
      </c>
      <c r="F59" s="87" t="s">
        <v>5</v>
      </c>
    </row>
    <row r="60" spans="1:7" ht="18">
      <c r="A60" s="147">
        <v>37401</v>
      </c>
      <c r="B60" s="89" t="s">
        <v>379</v>
      </c>
      <c r="C60" s="90" t="s">
        <v>6</v>
      </c>
      <c r="D60" s="91">
        <v>1</v>
      </c>
      <c r="E60" s="105">
        <v>47.26</v>
      </c>
      <c r="F60" s="61">
        <f t="shared" ref="F60:F61" si="8">ROUND(D60*E60,2)</f>
        <v>47.26</v>
      </c>
      <c r="G60" t="s">
        <v>272</v>
      </c>
    </row>
    <row r="61" spans="1:7" ht="18">
      <c r="A61" s="147">
        <v>95541</v>
      </c>
      <c r="B61" s="89" t="s">
        <v>381</v>
      </c>
      <c r="C61" s="90" t="s">
        <v>6</v>
      </c>
      <c r="D61" s="91">
        <v>2</v>
      </c>
      <c r="E61" s="105">
        <v>3.51</v>
      </c>
      <c r="F61" s="61">
        <f t="shared" si="8"/>
        <v>7.02</v>
      </c>
      <c r="G61" t="s">
        <v>272</v>
      </c>
    </row>
    <row r="62" spans="1:7">
      <c r="A62" s="222" t="s">
        <v>11</v>
      </c>
      <c r="B62" s="222"/>
      <c r="C62" s="222"/>
      <c r="D62" s="222"/>
      <c r="E62" s="222"/>
      <c r="F62" s="106">
        <f>SUM(F60:F61)</f>
        <v>54.28</v>
      </c>
    </row>
    <row r="63" spans="1:7">
      <c r="A63" s="154"/>
      <c r="B63" s="94"/>
      <c r="C63" s="94"/>
    </row>
    <row r="64" spans="1:7" ht="19.5" customHeight="1">
      <c r="A64" s="151" t="s">
        <v>390</v>
      </c>
      <c r="B64" s="219" t="s">
        <v>389</v>
      </c>
      <c r="C64" s="220"/>
      <c r="D64" s="220"/>
      <c r="E64" s="221"/>
      <c r="F64" s="104" t="s">
        <v>6</v>
      </c>
    </row>
    <row r="65" spans="1:6">
      <c r="A65" s="152" t="s">
        <v>13</v>
      </c>
      <c r="B65" s="87" t="s">
        <v>4</v>
      </c>
      <c r="C65" s="87" t="s">
        <v>6</v>
      </c>
      <c r="D65" s="87" t="s">
        <v>242</v>
      </c>
      <c r="E65" s="88" t="s">
        <v>223</v>
      </c>
      <c r="F65" s="87" t="s">
        <v>5</v>
      </c>
    </row>
    <row r="66" spans="1:6" ht="18">
      <c r="A66" s="147">
        <v>38092</v>
      </c>
      <c r="B66" s="89" t="s">
        <v>391</v>
      </c>
      <c r="C66" s="90" t="s">
        <v>6</v>
      </c>
      <c r="D66" s="91">
        <v>1</v>
      </c>
      <c r="E66" s="105">
        <v>1.62</v>
      </c>
      <c r="F66" s="61">
        <f t="shared" ref="F66" si="9">ROUND(D66*E66,2)</f>
        <v>1.62</v>
      </c>
    </row>
    <row r="67" spans="1:6" ht="27">
      <c r="A67" s="147">
        <v>91991</v>
      </c>
      <c r="B67" s="89" t="s">
        <v>392</v>
      </c>
      <c r="C67" s="90" t="s">
        <v>6</v>
      </c>
      <c r="D67" s="91">
        <v>1</v>
      </c>
      <c r="E67" s="105">
        <v>2.62</v>
      </c>
      <c r="F67" s="61">
        <f t="shared" ref="F67" si="10">ROUND(D67*E67,2)</f>
        <v>2.62</v>
      </c>
    </row>
    <row r="68" spans="1:6">
      <c r="A68" s="147">
        <v>88264</v>
      </c>
      <c r="B68" s="89" t="s">
        <v>258</v>
      </c>
      <c r="C68" s="90" t="s">
        <v>365</v>
      </c>
      <c r="D68" s="91">
        <v>0.124</v>
      </c>
      <c r="E68" s="105">
        <v>21.24</v>
      </c>
      <c r="F68" s="61">
        <f t="shared" ref="F68" si="11">ROUND(D68*E68,2)</f>
        <v>2.63</v>
      </c>
    </row>
    <row r="69" spans="1:6">
      <c r="A69" s="222" t="s">
        <v>11</v>
      </c>
      <c r="B69" s="222"/>
      <c r="C69" s="222"/>
      <c r="D69" s="222"/>
      <c r="E69" s="222"/>
      <c r="F69" s="106">
        <f>SUM(F66:F68)</f>
        <v>6.87</v>
      </c>
    </row>
    <row r="70" spans="1:6">
      <c r="A70" s="154"/>
      <c r="B70" s="94"/>
      <c r="C70" s="94"/>
    </row>
    <row r="71" spans="1:6">
      <c r="A71" s="151" t="s">
        <v>393</v>
      </c>
      <c r="B71" s="219" t="s">
        <v>395</v>
      </c>
      <c r="C71" s="220"/>
      <c r="D71" s="220"/>
      <c r="E71" s="221"/>
      <c r="F71" s="104" t="s">
        <v>6</v>
      </c>
    </row>
    <row r="72" spans="1:6">
      <c r="A72" s="152" t="s">
        <v>13</v>
      </c>
      <c r="B72" s="87" t="s">
        <v>4</v>
      </c>
      <c r="C72" s="87" t="s">
        <v>6</v>
      </c>
      <c r="D72" s="87" t="s">
        <v>242</v>
      </c>
      <c r="E72" s="88" t="s">
        <v>223</v>
      </c>
      <c r="F72" s="87" t="s">
        <v>5</v>
      </c>
    </row>
    <row r="73" spans="1:6" ht="18">
      <c r="A73" s="147">
        <v>38091</v>
      </c>
      <c r="B73" s="89" t="s">
        <v>394</v>
      </c>
      <c r="C73" s="90" t="s">
        <v>6</v>
      </c>
      <c r="D73" s="91">
        <v>1</v>
      </c>
      <c r="E73" s="105">
        <v>1.71</v>
      </c>
      <c r="F73" s="61">
        <f t="shared" ref="F73:F74" si="12">ROUND(D73*E73,2)</f>
        <v>1.71</v>
      </c>
    </row>
    <row r="74" spans="1:6" ht="18">
      <c r="A74" s="153">
        <v>88247</v>
      </c>
      <c r="B74" s="89" t="s">
        <v>257</v>
      </c>
      <c r="C74" s="90" t="s">
        <v>365</v>
      </c>
      <c r="D74" s="91">
        <v>0.02</v>
      </c>
      <c r="E74" s="105">
        <v>16.25</v>
      </c>
      <c r="F74" s="61">
        <f t="shared" si="12"/>
        <v>0.33</v>
      </c>
    </row>
    <row r="75" spans="1:6">
      <c r="A75" s="222" t="s">
        <v>11</v>
      </c>
      <c r="B75" s="222"/>
      <c r="C75" s="222"/>
      <c r="D75" s="222"/>
      <c r="E75" s="222"/>
      <c r="F75" s="106">
        <f>SUM(F73:F74)</f>
        <v>2.04</v>
      </c>
    </row>
    <row r="76" spans="1:6">
      <c r="A76" s="154"/>
      <c r="B76" s="94"/>
      <c r="C76" s="94"/>
    </row>
    <row r="77" spans="1:6" ht="19.5" customHeight="1">
      <c r="A77" s="151" t="s">
        <v>396</v>
      </c>
      <c r="B77" s="219" t="s">
        <v>407</v>
      </c>
      <c r="C77" s="220"/>
      <c r="D77" s="220"/>
      <c r="E77" s="221"/>
      <c r="F77" s="104" t="s">
        <v>6</v>
      </c>
    </row>
    <row r="78" spans="1:6">
      <c r="A78" s="152" t="s">
        <v>13</v>
      </c>
      <c r="B78" s="87" t="s">
        <v>4</v>
      </c>
      <c r="C78" s="87" t="s">
        <v>6</v>
      </c>
      <c r="D78" s="87" t="s">
        <v>242</v>
      </c>
      <c r="E78" s="88" t="s">
        <v>223</v>
      </c>
      <c r="F78" s="87" t="s">
        <v>5</v>
      </c>
    </row>
    <row r="79" spans="1:6" ht="18">
      <c r="A79" s="147">
        <v>38093</v>
      </c>
      <c r="B79" s="89" t="s">
        <v>408</v>
      </c>
      <c r="C79" s="90" t="s">
        <v>6</v>
      </c>
      <c r="D79" s="91">
        <v>1</v>
      </c>
      <c r="E79" s="105">
        <v>1.68</v>
      </c>
      <c r="F79" s="61">
        <f t="shared" ref="F79:F81" si="13">ROUND(D79*E79,2)</f>
        <v>1.68</v>
      </c>
    </row>
    <row r="80" spans="1:6" ht="27">
      <c r="A80" s="147">
        <v>92022</v>
      </c>
      <c r="B80" s="89" t="s">
        <v>409</v>
      </c>
      <c r="C80" s="90" t="s">
        <v>6</v>
      </c>
      <c r="D80" s="91">
        <v>1</v>
      </c>
      <c r="E80" s="105">
        <v>28.08</v>
      </c>
      <c r="F80" s="61">
        <f t="shared" si="13"/>
        <v>28.08</v>
      </c>
    </row>
    <row r="81" spans="1:6">
      <c r="A81" s="147">
        <v>88264</v>
      </c>
      <c r="B81" s="89" t="s">
        <v>258</v>
      </c>
      <c r="C81" s="90" t="s">
        <v>365</v>
      </c>
      <c r="D81" s="91">
        <v>0.124</v>
      </c>
      <c r="E81" s="105">
        <v>21.24</v>
      </c>
      <c r="F81" s="61">
        <f t="shared" si="13"/>
        <v>2.63</v>
      </c>
    </row>
    <row r="82" spans="1:6">
      <c r="A82" s="222" t="s">
        <v>11</v>
      </c>
      <c r="B82" s="222"/>
      <c r="C82" s="222"/>
      <c r="D82" s="222"/>
      <c r="E82" s="222"/>
      <c r="F82" s="106">
        <f>SUM(F79:F81)</f>
        <v>32.39</v>
      </c>
    </row>
    <row r="83" spans="1:6">
      <c r="A83" s="154"/>
      <c r="B83" s="94"/>
      <c r="C83" s="94"/>
    </row>
    <row r="84" spans="1:6" ht="18" customHeight="1">
      <c r="A84" s="151" t="s">
        <v>397</v>
      </c>
      <c r="B84" s="219" t="s">
        <v>411</v>
      </c>
      <c r="C84" s="220"/>
      <c r="D84" s="220"/>
      <c r="E84" s="221"/>
      <c r="F84" s="104" t="s">
        <v>6</v>
      </c>
    </row>
    <row r="85" spans="1:6">
      <c r="A85" s="152" t="s">
        <v>13</v>
      </c>
      <c r="B85" s="87" t="s">
        <v>4</v>
      </c>
      <c r="C85" s="87" t="s">
        <v>6</v>
      </c>
      <c r="D85" s="87" t="s">
        <v>242</v>
      </c>
      <c r="E85" s="88" t="s">
        <v>223</v>
      </c>
      <c r="F85" s="87" t="s">
        <v>5</v>
      </c>
    </row>
    <row r="86" spans="1:6" ht="18">
      <c r="A86" s="147">
        <v>38092</v>
      </c>
      <c r="B86" s="89" t="s">
        <v>391</v>
      </c>
      <c r="C86" s="90" t="s">
        <v>6</v>
      </c>
      <c r="D86" s="91">
        <v>1</v>
      </c>
      <c r="E86" s="105">
        <v>1.62</v>
      </c>
      <c r="F86" s="61">
        <f t="shared" ref="F86:F88" si="14">ROUND(D86*E86,2)</f>
        <v>1.62</v>
      </c>
    </row>
    <row r="87" spans="1:6" ht="27">
      <c r="A87" s="147">
        <v>91998</v>
      </c>
      <c r="B87" s="89" t="s">
        <v>412</v>
      </c>
      <c r="C87" s="90" t="s">
        <v>6</v>
      </c>
      <c r="D87" s="91">
        <v>1</v>
      </c>
      <c r="E87" s="105">
        <v>14.33</v>
      </c>
      <c r="F87" s="61">
        <f t="shared" si="14"/>
        <v>14.33</v>
      </c>
    </row>
    <row r="88" spans="1:6">
      <c r="A88" s="147">
        <v>88264</v>
      </c>
      <c r="B88" s="89" t="s">
        <v>258</v>
      </c>
      <c r="C88" s="90" t="s">
        <v>365</v>
      </c>
      <c r="D88" s="91">
        <v>0.124</v>
      </c>
      <c r="E88" s="105">
        <v>21.24</v>
      </c>
      <c r="F88" s="61">
        <f t="shared" si="14"/>
        <v>2.63</v>
      </c>
    </row>
    <row r="89" spans="1:6">
      <c r="A89" s="222" t="s">
        <v>11</v>
      </c>
      <c r="B89" s="222"/>
      <c r="C89" s="222"/>
      <c r="D89" s="222"/>
      <c r="E89" s="222"/>
      <c r="F89" s="106">
        <f>SUM(F86:F88)</f>
        <v>18.579999999999998</v>
      </c>
    </row>
    <row r="90" spans="1:6">
      <c r="A90" s="154"/>
      <c r="B90" s="94"/>
      <c r="C90" s="94"/>
    </row>
    <row r="91" spans="1:6" ht="18.75" customHeight="1">
      <c r="A91" s="151" t="s">
        <v>398</v>
      </c>
      <c r="B91" s="219" t="s">
        <v>411</v>
      </c>
      <c r="C91" s="220"/>
      <c r="D91" s="220"/>
      <c r="E91" s="221"/>
      <c r="F91" s="104" t="s">
        <v>6</v>
      </c>
    </row>
    <row r="92" spans="1:6">
      <c r="A92" s="152" t="s">
        <v>13</v>
      </c>
      <c r="B92" s="87" t="s">
        <v>4</v>
      </c>
      <c r="C92" s="87" t="s">
        <v>6</v>
      </c>
      <c r="D92" s="87" t="s">
        <v>242</v>
      </c>
      <c r="E92" s="88" t="s">
        <v>223</v>
      </c>
      <c r="F92" s="87" t="s">
        <v>5</v>
      </c>
    </row>
    <row r="93" spans="1:6" ht="18">
      <c r="A93" s="147">
        <v>38092</v>
      </c>
      <c r="B93" s="89" t="s">
        <v>391</v>
      </c>
      <c r="C93" s="90" t="s">
        <v>6</v>
      </c>
      <c r="D93" s="91">
        <v>1</v>
      </c>
      <c r="E93" s="105">
        <v>1.62</v>
      </c>
      <c r="F93" s="61">
        <f t="shared" ref="F93:F95" si="15">ROUND(D93*E93,2)</f>
        <v>1.62</v>
      </c>
    </row>
    <row r="94" spans="1:6" ht="27">
      <c r="A94" s="147">
        <v>91990</v>
      </c>
      <c r="B94" s="89" t="s">
        <v>413</v>
      </c>
      <c r="C94" s="90" t="s">
        <v>6</v>
      </c>
      <c r="D94" s="91">
        <v>1</v>
      </c>
      <c r="E94" s="105">
        <v>24.12</v>
      </c>
      <c r="F94" s="61">
        <f t="shared" si="15"/>
        <v>24.12</v>
      </c>
    </row>
    <row r="95" spans="1:6">
      <c r="A95" s="147">
        <v>88264</v>
      </c>
      <c r="B95" s="89" t="s">
        <v>258</v>
      </c>
      <c r="C95" s="90" t="s">
        <v>365</v>
      </c>
      <c r="D95" s="91">
        <v>0.124</v>
      </c>
      <c r="E95" s="105">
        <v>21.24</v>
      </c>
      <c r="F95" s="61">
        <f t="shared" si="15"/>
        <v>2.63</v>
      </c>
    </row>
    <row r="96" spans="1:6">
      <c r="A96" s="222" t="s">
        <v>11</v>
      </c>
      <c r="B96" s="222"/>
      <c r="C96" s="222"/>
      <c r="D96" s="222"/>
      <c r="E96" s="222"/>
      <c r="F96" s="106">
        <f>SUM(F93:F95)</f>
        <v>28.37</v>
      </c>
    </row>
    <row r="97" spans="1:6">
      <c r="A97" s="154"/>
      <c r="B97" s="94"/>
      <c r="C97" s="94"/>
    </row>
    <row r="98" spans="1:6" ht="19.5" customHeight="1">
      <c r="A98" s="151" t="s">
        <v>399</v>
      </c>
      <c r="B98" s="219" t="s">
        <v>414</v>
      </c>
      <c r="C98" s="220"/>
      <c r="D98" s="220"/>
      <c r="E98" s="221"/>
      <c r="F98" s="104" t="s">
        <v>6</v>
      </c>
    </row>
    <row r="99" spans="1:6">
      <c r="A99" s="152" t="s">
        <v>13</v>
      </c>
      <c r="B99" s="87" t="s">
        <v>4</v>
      </c>
      <c r="C99" s="87" t="s">
        <v>6</v>
      </c>
      <c r="D99" s="87" t="s">
        <v>242</v>
      </c>
      <c r="E99" s="88" t="s">
        <v>223</v>
      </c>
      <c r="F99" s="87" t="s">
        <v>5</v>
      </c>
    </row>
    <row r="100" spans="1:6" ht="18">
      <c r="A100" s="147">
        <v>38092</v>
      </c>
      <c r="B100" s="89" t="s">
        <v>391</v>
      </c>
      <c r="C100" s="90" t="s">
        <v>6</v>
      </c>
      <c r="D100" s="91">
        <v>1</v>
      </c>
      <c r="E100" s="105">
        <v>1.62</v>
      </c>
      <c r="F100" s="61">
        <f t="shared" ref="F100:F102" si="16">ROUND(D100*E100,2)</f>
        <v>1.62</v>
      </c>
    </row>
    <row r="101" spans="1:6" ht="27">
      <c r="A101" s="147">
        <v>91952</v>
      </c>
      <c r="B101" s="89" t="s">
        <v>415</v>
      </c>
      <c r="C101" s="90" t="s">
        <v>6</v>
      </c>
      <c r="D101" s="91">
        <v>1</v>
      </c>
      <c r="E101" s="105">
        <v>13.28</v>
      </c>
      <c r="F101" s="61">
        <f t="shared" si="16"/>
        <v>13.28</v>
      </c>
    </row>
    <row r="102" spans="1:6">
      <c r="A102" s="147">
        <v>88264</v>
      </c>
      <c r="B102" s="89" t="s">
        <v>258</v>
      </c>
      <c r="C102" s="90" t="s">
        <v>365</v>
      </c>
      <c r="D102" s="91">
        <v>0.124</v>
      </c>
      <c r="E102" s="105">
        <v>21.24</v>
      </c>
      <c r="F102" s="61">
        <f t="shared" si="16"/>
        <v>2.63</v>
      </c>
    </row>
    <row r="103" spans="1:6">
      <c r="A103" s="222" t="s">
        <v>11</v>
      </c>
      <c r="B103" s="222"/>
      <c r="C103" s="222"/>
      <c r="D103" s="222"/>
      <c r="E103" s="222"/>
      <c r="F103" s="106">
        <f>SUM(F100:F102)</f>
        <v>17.529999999999998</v>
      </c>
    </row>
    <row r="104" spans="1:6">
      <c r="A104" s="154"/>
      <c r="B104" s="94"/>
      <c r="C104" s="94"/>
    </row>
    <row r="105" spans="1:6">
      <c r="A105" s="151" t="s">
        <v>400</v>
      </c>
      <c r="B105" s="219" t="s">
        <v>416</v>
      </c>
      <c r="C105" s="220"/>
      <c r="D105" s="220"/>
      <c r="E105" s="221"/>
      <c r="F105" s="104" t="s">
        <v>6</v>
      </c>
    </row>
    <row r="106" spans="1:6">
      <c r="A106" s="152" t="s">
        <v>13</v>
      </c>
      <c r="B106" s="87" t="s">
        <v>4</v>
      </c>
      <c r="C106" s="87" t="s">
        <v>6</v>
      </c>
      <c r="D106" s="87" t="s">
        <v>242</v>
      </c>
      <c r="E106" s="88" t="s">
        <v>223</v>
      </c>
      <c r="F106" s="87" t="s">
        <v>5</v>
      </c>
    </row>
    <row r="107" spans="1:6" ht="18">
      <c r="A107" s="147">
        <v>38093</v>
      </c>
      <c r="B107" s="89" t="s">
        <v>408</v>
      </c>
      <c r="C107" s="90" t="s">
        <v>6</v>
      </c>
      <c r="D107" s="91">
        <v>1</v>
      </c>
      <c r="E107" s="105">
        <v>1.68</v>
      </c>
      <c r="F107" s="61">
        <f t="shared" ref="F107" si="17">ROUND(D107*E107,2)</f>
        <v>1.68</v>
      </c>
    </row>
    <row r="108" spans="1:6">
      <c r="A108" s="147">
        <v>38104</v>
      </c>
      <c r="B108" s="89" t="s">
        <v>417</v>
      </c>
      <c r="C108" s="90" t="s">
        <v>6</v>
      </c>
      <c r="D108" s="91">
        <v>2</v>
      </c>
      <c r="E108" s="105">
        <v>22.77</v>
      </c>
      <c r="F108" s="61">
        <f t="shared" ref="F108:F110" si="18">ROUND(D108*E108,2)</f>
        <v>45.54</v>
      </c>
    </row>
    <row r="109" spans="1:6" ht="18">
      <c r="A109" s="147" t="s">
        <v>418</v>
      </c>
      <c r="B109" s="89" t="s">
        <v>257</v>
      </c>
      <c r="C109" s="90" t="s">
        <v>365</v>
      </c>
      <c r="D109" s="91">
        <v>0.3</v>
      </c>
      <c r="E109" s="105">
        <v>16.260000000000002</v>
      </c>
      <c r="F109" s="61">
        <f t="shared" si="18"/>
        <v>4.88</v>
      </c>
    </row>
    <row r="110" spans="1:6">
      <c r="A110" s="147" t="s">
        <v>419</v>
      </c>
      <c r="B110" s="89" t="s">
        <v>258</v>
      </c>
      <c r="C110" s="90" t="s">
        <v>365</v>
      </c>
      <c r="D110" s="91">
        <v>0.3</v>
      </c>
      <c r="E110" s="105">
        <v>21.24</v>
      </c>
      <c r="F110" s="61">
        <f t="shared" si="18"/>
        <v>6.37</v>
      </c>
    </row>
    <row r="111" spans="1:6">
      <c r="A111" s="222" t="s">
        <v>11</v>
      </c>
      <c r="B111" s="222"/>
      <c r="C111" s="222"/>
      <c r="D111" s="222"/>
      <c r="E111" s="222"/>
      <c r="F111" s="106">
        <f>SUM(F107:F110)</f>
        <v>58.47</v>
      </c>
    </row>
    <row r="112" spans="1:6">
      <c r="A112" s="154"/>
      <c r="B112" s="94"/>
      <c r="C112" s="94"/>
    </row>
    <row r="113" spans="1:6" ht="18.75" customHeight="1">
      <c r="A113" s="151" t="s">
        <v>425</v>
      </c>
      <c r="B113" s="219" t="s">
        <v>428</v>
      </c>
      <c r="C113" s="220"/>
      <c r="D113" s="220"/>
      <c r="E113" s="221"/>
      <c r="F113" s="104" t="s">
        <v>6</v>
      </c>
    </row>
    <row r="114" spans="1:6">
      <c r="A114" s="152" t="s">
        <v>13</v>
      </c>
      <c r="B114" s="87" t="s">
        <v>4</v>
      </c>
      <c r="C114" s="87" t="s">
        <v>6</v>
      </c>
      <c r="D114" s="87" t="s">
        <v>242</v>
      </c>
      <c r="E114" s="88" t="s">
        <v>223</v>
      </c>
      <c r="F114" s="87" t="s">
        <v>5</v>
      </c>
    </row>
    <row r="115" spans="1:6">
      <c r="A115" s="147">
        <v>10848</v>
      </c>
      <c r="B115" s="89" t="s">
        <v>424</v>
      </c>
      <c r="C115" s="90" t="s">
        <v>6</v>
      </c>
      <c r="D115" s="91">
        <v>1</v>
      </c>
      <c r="E115" s="105">
        <v>723.6</v>
      </c>
      <c r="F115" s="61">
        <f t="shared" ref="F115:F117" si="19">ROUND(D115*E115,2)</f>
        <v>723.6</v>
      </c>
    </row>
    <row r="116" spans="1:6" ht="27">
      <c r="A116" s="147">
        <v>4350</v>
      </c>
      <c r="B116" s="89" t="s">
        <v>429</v>
      </c>
      <c r="C116" s="90" t="s">
        <v>6</v>
      </c>
      <c r="D116" s="91">
        <v>4</v>
      </c>
      <c r="E116" s="105">
        <v>0.44</v>
      </c>
      <c r="F116" s="61">
        <f t="shared" si="19"/>
        <v>1.76</v>
      </c>
    </row>
    <row r="117" spans="1:6">
      <c r="A117" s="153">
        <v>88316</v>
      </c>
      <c r="B117" s="89" t="s">
        <v>426</v>
      </c>
      <c r="C117" s="90" t="s">
        <v>365</v>
      </c>
      <c r="D117" s="91">
        <v>0.16669999999999999</v>
      </c>
      <c r="E117" s="105">
        <v>13.46</v>
      </c>
      <c r="F117" s="61">
        <f t="shared" si="19"/>
        <v>2.2400000000000002</v>
      </c>
    </row>
    <row r="118" spans="1:6">
      <c r="A118" s="222" t="s">
        <v>11</v>
      </c>
      <c r="B118" s="222"/>
      <c r="C118" s="222"/>
      <c r="D118" s="222"/>
      <c r="E118" s="222"/>
      <c r="F118" s="106">
        <f>SUM(F115:F117)</f>
        <v>727.6</v>
      </c>
    </row>
    <row r="119" spans="1:6">
      <c r="A119" s="226" t="s">
        <v>238</v>
      </c>
      <c r="B119" s="227"/>
      <c r="C119" s="227"/>
      <c r="D119" s="227"/>
      <c r="E119" s="227"/>
      <c r="F119" s="228"/>
    </row>
    <row r="120" spans="1:6">
      <c r="A120" s="229"/>
      <c r="B120" s="230"/>
      <c r="C120" s="230"/>
      <c r="D120" s="230"/>
      <c r="E120" s="230"/>
      <c r="F120" s="231"/>
    </row>
    <row r="121" spans="1:6">
      <c r="A121" s="223" t="s">
        <v>198</v>
      </c>
      <c r="B121" s="224"/>
      <c r="C121" s="224"/>
      <c r="D121" s="224"/>
      <c r="E121" s="224"/>
      <c r="F121" s="225"/>
    </row>
    <row r="122" spans="1:6">
      <c r="A122" s="155"/>
      <c r="B122" s="4"/>
      <c r="C122" s="4"/>
      <c r="D122" s="4"/>
      <c r="E122" s="4"/>
      <c r="F122" s="92"/>
    </row>
    <row r="123" spans="1:6">
      <c r="A123" s="156"/>
      <c r="B123" s="95"/>
      <c r="C123" s="96"/>
      <c r="D123" s="96"/>
      <c r="E123" s="96"/>
      <c r="F123" s="97"/>
    </row>
    <row r="124" spans="1:6">
      <c r="A124" s="157"/>
      <c r="B124" s="98"/>
      <c r="C124" s="99"/>
      <c r="D124" s="99"/>
      <c r="E124" s="99"/>
      <c r="F124" s="100"/>
    </row>
    <row r="125" spans="1:6">
      <c r="A125" s="158"/>
      <c r="B125" s="101"/>
      <c r="C125" s="102"/>
      <c r="D125" s="102"/>
      <c r="E125" s="102"/>
      <c r="F125" s="103"/>
    </row>
    <row r="126" spans="1:6">
      <c r="A126" s="159"/>
      <c r="B126" s="23"/>
      <c r="C126" s="2"/>
      <c r="D126" s="2"/>
      <c r="E126" s="2"/>
      <c r="F126" s="2"/>
    </row>
  </sheetData>
  <mergeCells count="40">
    <mergeCell ref="A1:F1"/>
    <mergeCell ref="B2:F2"/>
    <mergeCell ref="B3:F3"/>
    <mergeCell ref="B4:F4"/>
    <mergeCell ref="B5:F5"/>
    <mergeCell ref="B8:E8"/>
    <mergeCell ref="A14:E14"/>
    <mergeCell ref="A35:E35"/>
    <mergeCell ref="B37:E37"/>
    <mergeCell ref="A42:E42"/>
    <mergeCell ref="B30:E30"/>
    <mergeCell ref="B23:E23"/>
    <mergeCell ref="A28:E28"/>
    <mergeCell ref="B16:E16"/>
    <mergeCell ref="A21:E21"/>
    <mergeCell ref="A121:F121"/>
    <mergeCell ref="A119:F119"/>
    <mergeCell ref="A120:F120"/>
    <mergeCell ref="B58:E58"/>
    <mergeCell ref="A62:E62"/>
    <mergeCell ref="B64:E64"/>
    <mergeCell ref="A69:E69"/>
    <mergeCell ref="B71:E71"/>
    <mergeCell ref="A75:E75"/>
    <mergeCell ref="B77:E77"/>
    <mergeCell ref="A82:E82"/>
    <mergeCell ref="B84:E84"/>
    <mergeCell ref="B105:E105"/>
    <mergeCell ref="A111:E111"/>
    <mergeCell ref="A89:E89"/>
    <mergeCell ref="B91:E91"/>
    <mergeCell ref="B113:E113"/>
    <mergeCell ref="A118:E118"/>
    <mergeCell ref="B44:E44"/>
    <mergeCell ref="A49:E49"/>
    <mergeCell ref="B51:E51"/>
    <mergeCell ref="A56:E56"/>
    <mergeCell ref="A96:E96"/>
    <mergeCell ref="B98:E98"/>
    <mergeCell ref="A103:E103"/>
  </mergeCells>
  <printOptions horizontalCentered="1"/>
  <pageMargins left="0.59055118110236227" right="0.59055118110236227" top="1.3779527559055118" bottom="0.78740157480314965" header="0.19685039370078741" footer="0.19685039370078741"/>
  <pageSetup paperSize="9" scale="96" orientation="portrait" r:id="rId1"/>
  <headerFooter>
    <oddHeader>&amp;C&amp;"Arial,Normal"&amp;7&amp;G 
MINISTÉRIO DA EDUCAÇÃO
SECRETARIA DE EDUCAÇÃO PROFISSIONAL E TECNOLÓGICA
INSTITUTO FEDERAL DE EDUCAÇÃO, CIÊNCIA E TEC. DE RORAIMA
DEPARTAMENTO TÉCNICO DE ENGENHARIA E OBRAS - DETEO</oddHeader>
    <oddFooter>&amp;C&amp;"Arial,Normal"&amp;7Pág. &amp;P de &amp;N
Rua: Fernão Dias Paes Leme, nº 11, Bairro: Calungá - Boa Vista-RR - CEP 69.303-220
E-mail: licitacoes@ifrr.edu.br - Fone: (95) 3623-1910</oddFooter>
  </headerFooter>
  <rowBreaks count="3" manualBreakCount="3">
    <brk id="42" max="5" man="1"/>
    <brk id="75" max="5" man="1"/>
    <brk id="111" max="5"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zoomScale="160" zoomScaleNormal="160" workbookViewId="0">
      <selection activeCell="A2" sqref="A2"/>
    </sheetView>
  </sheetViews>
  <sheetFormatPr defaultRowHeight="11.25"/>
  <cols>
    <col min="1" max="1" width="14" style="5" customWidth="1"/>
    <col min="2" max="2" width="7.7109375" style="5" customWidth="1"/>
    <col min="3" max="3" width="28.7109375" style="5" customWidth="1"/>
    <col min="4" max="4" width="10.5703125" style="5" customWidth="1"/>
    <col min="5" max="5" width="12.5703125" style="5" customWidth="1"/>
    <col min="6" max="6" width="15.85546875" style="5" customWidth="1"/>
    <col min="7" max="16384" width="9.140625" style="5"/>
  </cols>
  <sheetData>
    <row r="1" spans="1:6" ht="12">
      <c r="A1" s="237" t="s">
        <v>431</v>
      </c>
      <c r="B1" s="237"/>
      <c r="C1" s="237"/>
      <c r="D1" s="237"/>
      <c r="E1" s="237"/>
      <c r="F1" s="237"/>
    </row>
    <row r="2" spans="1:6" ht="12">
      <c r="A2" s="78" t="str">
        <f>'CABEÇALHO (NÃO IMPRIMIR)'!A1:A1</f>
        <v>PROCESSO:</v>
      </c>
      <c r="B2" s="238" t="str">
        <f>'CABEÇALHO (NÃO IMPRIMIR)'!B1:B1</f>
        <v>23231.000148.2018-63</v>
      </c>
      <c r="C2" s="239"/>
      <c r="D2" s="239"/>
      <c r="E2" s="239"/>
      <c r="F2" s="240"/>
    </row>
    <row r="3" spans="1:6" ht="28.5" customHeight="1">
      <c r="A3" s="78" t="str">
        <f>'CABEÇALHO (NÃO IMPRIMIR)'!A2:A2</f>
        <v>OBJETO</v>
      </c>
      <c r="B3" s="241" t="str">
        <f>'CABEÇALHO (NÃO IMPRIMIR)'!B2:B2</f>
        <v>Contratação de Pessoa Jurídica para Execução dos Serviços de Engenharia para Conclusão do Almoxarifado do Campus Novo Paraíso</v>
      </c>
      <c r="C3" s="242"/>
      <c r="D3" s="242"/>
      <c r="E3" s="242"/>
      <c r="F3" s="243"/>
    </row>
    <row r="4" spans="1:6" ht="15" customHeight="1">
      <c r="A4" s="78" t="str">
        <f>'CABEÇALHO (NÃO IMPRIMIR)'!A3:A3</f>
        <v xml:space="preserve">LOCAL: </v>
      </c>
      <c r="B4" s="238" t="str">
        <f>'CABEÇALHO (NÃO IMPRIMIR)'!B3:B3</f>
        <v>BR-174, km 512, Caracaraí - RR</v>
      </c>
      <c r="C4" s="239"/>
      <c r="D4" s="239"/>
      <c r="E4" s="239"/>
      <c r="F4" s="240"/>
    </row>
    <row r="5" spans="1:6" ht="15" customHeight="1">
      <c r="A5" s="78" t="str">
        <f>'CABEÇALHO (NÃO IMPRIMIR)'!A4:A4</f>
        <v>BASE ORÇ.:</v>
      </c>
      <c r="B5" s="238" t="str">
        <f>'CABEÇALHO (NÃO IMPRIMIR)'!B4:B4</f>
        <v>SINAPI Desonerado RR Data-base 04/2019</v>
      </c>
      <c r="C5" s="239"/>
      <c r="D5" s="239"/>
      <c r="E5" s="239"/>
      <c r="F5" s="240"/>
    </row>
    <row r="6" spans="1:6" ht="9" customHeight="1">
      <c r="A6" s="236"/>
      <c r="B6" s="236"/>
      <c r="C6" s="236"/>
      <c r="D6" s="236"/>
      <c r="E6" s="236"/>
      <c r="F6" s="236"/>
    </row>
    <row r="7" spans="1:6" ht="16.5" customHeight="1">
      <c r="A7" s="247" t="s">
        <v>241</v>
      </c>
      <c r="B7" s="247"/>
      <c r="C7" s="247"/>
      <c r="D7" s="247"/>
      <c r="E7" s="247"/>
      <c r="F7" s="247"/>
    </row>
    <row r="8" spans="1:6" ht="50.25" customHeight="1">
      <c r="A8" s="248" t="s">
        <v>145</v>
      </c>
      <c r="B8" s="249"/>
      <c r="C8" s="249"/>
      <c r="D8" s="249"/>
      <c r="E8" s="249"/>
      <c r="F8" s="249"/>
    </row>
    <row r="9" spans="1:6" ht="29.25" customHeight="1">
      <c r="A9" s="250" t="s">
        <v>143</v>
      </c>
      <c r="B9" s="250"/>
      <c r="C9" s="250"/>
      <c r="D9" s="250"/>
      <c r="E9" s="250"/>
      <c r="F9" s="250"/>
    </row>
    <row r="10" spans="1:6" ht="12.75">
      <c r="A10" s="13"/>
      <c r="B10" s="13"/>
      <c r="C10" s="13"/>
      <c r="D10" s="13"/>
      <c r="E10" s="13"/>
      <c r="F10" s="13"/>
    </row>
    <row r="11" spans="1:6" ht="12.75">
      <c r="A11" s="13"/>
      <c r="B11" s="8" t="s">
        <v>0</v>
      </c>
      <c r="C11" s="8" t="s">
        <v>134</v>
      </c>
      <c r="D11" s="183" t="s">
        <v>226</v>
      </c>
      <c r="E11" s="184"/>
      <c r="F11" s="13"/>
    </row>
    <row r="12" spans="1:6" ht="12.75">
      <c r="A12" s="13"/>
      <c r="B12" s="9">
        <v>1</v>
      </c>
      <c r="C12" s="9" t="s">
        <v>136</v>
      </c>
      <c r="D12" s="14">
        <f>SUM(D13:D16)</f>
        <v>7.3000000000000009E-2</v>
      </c>
      <c r="E12" s="185"/>
      <c r="F12" s="13"/>
    </row>
    <row r="13" spans="1:6" ht="12.75">
      <c r="A13" s="13"/>
      <c r="B13" s="10" t="s">
        <v>3</v>
      </c>
      <c r="C13" s="10" t="s">
        <v>137</v>
      </c>
      <c r="D13" s="15">
        <v>0.04</v>
      </c>
      <c r="E13" s="186"/>
      <c r="F13" s="13"/>
    </row>
    <row r="14" spans="1:6" ht="12.75">
      <c r="A14" s="13"/>
      <c r="B14" s="10" t="s">
        <v>2</v>
      </c>
      <c r="C14" s="10" t="s">
        <v>138</v>
      </c>
      <c r="D14" s="15">
        <v>8.0000000000000002E-3</v>
      </c>
      <c r="E14" s="186"/>
      <c r="F14" s="13"/>
    </row>
    <row r="15" spans="1:6" ht="12.75">
      <c r="A15" s="13"/>
      <c r="B15" s="10" t="s">
        <v>7</v>
      </c>
      <c r="C15" s="10" t="s">
        <v>139</v>
      </c>
      <c r="D15" s="15">
        <v>1.2699999999999999E-2</v>
      </c>
      <c r="E15" s="186"/>
      <c r="F15" s="13"/>
    </row>
    <row r="16" spans="1:6" ht="12.75">
      <c r="A16" s="13"/>
      <c r="B16" s="10" t="s">
        <v>8</v>
      </c>
      <c r="C16" s="10" t="s">
        <v>140</v>
      </c>
      <c r="D16" s="15">
        <v>1.23E-2</v>
      </c>
      <c r="E16" s="186"/>
      <c r="F16" s="13"/>
    </row>
    <row r="17" spans="1:6" ht="12.75">
      <c r="A17" s="13"/>
      <c r="B17" s="10"/>
      <c r="C17" s="10"/>
      <c r="D17" s="15"/>
      <c r="E17" s="186"/>
      <c r="F17" s="13"/>
    </row>
    <row r="18" spans="1:6" ht="12.75">
      <c r="A18" s="13"/>
      <c r="B18" s="9">
        <v>2</v>
      </c>
      <c r="C18" s="9" t="s">
        <v>141</v>
      </c>
      <c r="D18" s="14">
        <f>SUM(D19)</f>
        <v>7.3999999999999996E-2</v>
      </c>
      <c r="E18" s="185"/>
      <c r="F18" s="13"/>
    </row>
    <row r="19" spans="1:6" ht="12.75">
      <c r="A19" s="13"/>
      <c r="B19" s="10" t="s">
        <v>9</v>
      </c>
      <c r="C19" s="10" t="s">
        <v>144</v>
      </c>
      <c r="D19" s="15">
        <v>7.3999999999999996E-2</v>
      </c>
      <c r="E19" s="186"/>
      <c r="F19" s="13"/>
    </row>
    <row r="20" spans="1:6" ht="12.75">
      <c r="A20" s="13"/>
      <c r="B20" s="10"/>
      <c r="C20" s="10"/>
      <c r="D20" s="15"/>
      <c r="E20" s="186"/>
      <c r="F20" s="13"/>
    </row>
    <row r="21" spans="1:6" ht="12.75">
      <c r="A21" s="13"/>
      <c r="B21" s="9">
        <v>3</v>
      </c>
      <c r="C21" s="9" t="s">
        <v>142</v>
      </c>
      <c r="D21" s="14">
        <f>SUM(D22:D25)</f>
        <v>0.1065</v>
      </c>
      <c r="E21" s="185"/>
      <c r="F21" s="13"/>
    </row>
    <row r="22" spans="1:6" ht="12.75">
      <c r="A22" s="13"/>
      <c r="B22" s="10" t="s">
        <v>19</v>
      </c>
      <c r="C22" s="10" t="s">
        <v>151</v>
      </c>
      <c r="D22" s="15">
        <v>6.4999999999999997E-3</v>
      </c>
      <c r="E22" s="186"/>
      <c r="F22" s="13"/>
    </row>
    <row r="23" spans="1:6" ht="12.75">
      <c r="A23" s="13"/>
      <c r="B23" s="10" t="s">
        <v>20</v>
      </c>
      <c r="C23" s="10" t="s">
        <v>152</v>
      </c>
      <c r="D23" s="15">
        <v>0.03</v>
      </c>
      <c r="E23" s="186"/>
      <c r="F23" s="13"/>
    </row>
    <row r="24" spans="1:6" ht="12.75">
      <c r="A24" s="13"/>
      <c r="B24" s="10" t="s">
        <v>21</v>
      </c>
      <c r="C24" s="10" t="s">
        <v>153</v>
      </c>
      <c r="D24" s="15">
        <v>2.5000000000000001E-2</v>
      </c>
      <c r="E24" s="186"/>
      <c r="F24" s="13"/>
    </row>
    <row r="25" spans="1:6" ht="12.75">
      <c r="A25" s="13"/>
      <c r="B25" s="10" t="s">
        <v>22</v>
      </c>
      <c r="C25" s="10" t="s">
        <v>154</v>
      </c>
      <c r="D25" s="15">
        <v>4.4999999999999998E-2</v>
      </c>
      <c r="E25" s="186"/>
      <c r="F25" s="13"/>
    </row>
    <row r="26" spans="1:6" ht="12.75">
      <c r="A26" s="13"/>
      <c r="B26" s="10"/>
      <c r="C26" s="11" t="s">
        <v>239</v>
      </c>
      <c r="D26" s="16">
        <f>ROUND((((1+D13+D14+D15)*(1+D16)*(1+D19))/(1-D21))-1,4)</f>
        <v>0.29070000000000001</v>
      </c>
      <c r="E26" s="185"/>
      <c r="F26" s="13"/>
    </row>
    <row r="27" spans="1:6" ht="12.75">
      <c r="A27" s="13"/>
      <c r="B27" s="13"/>
      <c r="C27" s="13"/>
      <c r="D27" s="13"/>
      <c r="E27" s="13"/>
      <c r="F27" s="13"/>
    </row>
    <row r="28" spans="1:6" ht="14.25" customHeight="1">
      <c r="A28" s="251" t="s">
        <v>150</v>
      </c>
      <c r="B28" s="252"/>
      <c r="C28" s="252"/>
      <c r="D28" s="252"/>
      <c r="E28" s="252"/>
      <c r="F28" s="252"/>
    </row>
    <row r="29" spans="1:6">
      <c r="A29" s="252" t="s">
        <v>146</v>
      </c>
      <c r="B29" s="252"/>
      <c r="C29" s="252"/>
      <c r="D29" s="252"/>
      <c r="E29" s="252"/>
      <c r="F29" s="252"/>
    </row>
    <row r="30" spans="1:6" ht="14.25" customHeight="1">
      <c r="A30" s="252" t="s">
        <v>240</v>
      </c>
      <c r="B30" s="252"/>
      <c r="C30" s="252"/>
      <c r="D30" s="252"/>
      <c r="E30" s="252"/>
      <c r="F30" s="252"/>
    </row>
    <row r="31" spans="1:6" ht="15" customHeight="1">
      <c r="A31" s="252" t="s">
        <v>147</v>
      </c>
      <c r="B31" s="252"/>
      <c r="C31" s="252"/>
      <c r="D31" s="252"/>
      <c r="E31" s="252"/>
      <c r="F31" s="252"/>
    </row>
    <row r="32" spans="1:6" ht="60.75" customHeight="1">
      <c r="A32" s="252" t="s">
        <v>148</v>
      </c>
      <c r="B32" s="252"/>
      <c r="C32" s="252"/>
      <c r="D32" s="252"/>
      <c r="E32" s="252"/>
      <c r="F32" s="252"/>
    </row>
    <row r="33" spans="1:6" ht="60" customHeight="1">
      <c r="A33" s="252" t="s">
        <v>149</v>
      </c>
      <c r="B33" s="252"/>
      <c r="C33" s="252"/>
      <c r="D33" s="252"/>
      <c r="E33" s="252"/>
      <c r="F33" s="252"/>
    </row>
    <row r="34" spans="1:6" ht="12.75">
      <c r="A34" s="13"/>
      <c r="B34" s="13"/>
      <c r="C34" s="13"/>
      <c r="D34" s="13"/>
      <c r="E34" s="13"/>
      <c r="F34" s="13"/>
    </row>
    <row r="35" spans="1:6">
      <c r="A35" s="253" t="s">
        <v>14</v>
      </c>
      <c r="B35" s="254"/>
      <c r="C35" s="254"/>
      <c r="D35" s="254"/>
      <c r="E35" s="254"/>
      <c r="F35" s="255"/>
    </row>
    <row r="36" spans="1:6" ht="24" customHeight="1">
      <c r="A36" s="256"/>
      <c r="B36" s="257"/>
      <c r="C36" s="257"/>
      <c r="D36" s="257"/>
      <c r="E36" s="257"/>
      <c r="F36" s="258"/>
    </row>
    <row r="37" spans="1:6">
      <c r="A37" s="244" t="s">
        <v>198</v>
      </c>
      <c r="B37" s="245"/>
      <c r="C37" s="245"/>
      <c r="D37" s="245"/>
      <c r="E37" s="245"/>
      <c r="F37" s="246"/>
    </row>
    <row r="38" spans="1:6">
      <c r="A38" s="80"/>
      <c r="B38" s="79"/>
      <c r="C38" s="79"/>
      <c r="D38" s="79"/>
      <c r="E38" s="79"/>
      <c r="F38" s="81"/>
    </row>
    <row r="39" spans="1:6" ht="12.75">
      <c r="A39" s="82"/>
      <c r="B39" s="20"/>
      <c r="C39" s="20"/>
      <c r="D39" s="20"/>
      <c r="E39" s="20"/>
      <c r="F39" s="83"/>
    </row>
    <row r="40" spans="1:6" ht="12.75">
      <c r="A40" s="82"/>
      <c r="B40" s="20"/>
      <c r="C40" s="20"/>
      <c r="D40" s="20"/>
      <c r="E40" s="20"/>
      <c r="F40" s="83"/>
    </row>
    <row r="41" spans="1:6" ht="12.75">
      <c r="A41" s="84"/>
      <c r="B41" s="85"/>
      <c r="C41" s="85"/>
      <c r="D41" s="85"/>
      <c r="E41" s="85"/>
      <c r="F41" s="86"/>
    </row>
    <row r="42" spans="1:6" ht="12.75">
      <c r="A42" s="13"/>
      <c r="B42" s="13"/>
      <c r="C42" s="13"/>
      <c r="D42" s="13"/>
      <c r="E42" s="13"/>
      <c r="F42" s="13"/>
    </row>
    <row r="43" spans="1:6" ht="12.75">
      <c r="A43" s="13"/>
      <c r="B43" s="13"/>
      <c r="C43" s="13"/>
      <c r="D43" s="13"/>
      <c r="E43" s="13"/>
      <c r="F43" s="13"/>
    </row>
    <row r="44" spans="1:6" ht="12.75">
      <c r="A44" s="13"/>
      <c r="B44" s="13"/>
      <c r="C44" s="13"/>
      <c r="D44" s="13"/>
      <c r="E44" s="13"/>
      <c r="F44" s="13"/>
    </row>
    <row r="45" spans="1:6" ht="12.75">
      <c r="A45" s="13"/>
      <c r="B45" s="13"/>
      <c r="C45" s="13"/>
      <c r="D45" s="13"/>
      <c r="E45" s="13"/>
      <c r="F45" s="13"/>
    </row>
    <row r="46" spans="1:6" ht="12.75">
      <c r="A46" s="13"/>
      <c r="B46" s="13"/>
      <c r="C46" s="13"/>
      <c r="D46" s="13"/>
      <c r="E46" s="13"/>
      <c r="F46" s="13"/>
    </row>
    <row r="47" spans="1:6" ht="12.75">
      <c r="A47" s="13"/>
      <c r="B47" s="13"/>
      <c r="C47" s="13"/>
      <c r="D47" s="13"/>
      <c r="E47" s="13"/>
      <c r="F47" s="13"/>
    </row>
    <row r="48" spans="1:6" ht="12.75">
      <c r="A48" s="13"/>
      <c r="B48" s="13"/>
      <c r="C48" s="13"/>
      <c r="D48" s="13"/>
      <c r="E48" s="13"/>
      <c r="F48" s="13"/>
    </row>
    <row r="49" spans="1:6" ht="12.75">
      <c r="A49" s="13"/>
      <c r="B49" s="13"/>
      <c r="C49" s="13"/>
      <c r="D49" s="13"/>
      <c r="E49" s="13"/>
      <c r="F49" s="13"/>
    </row>
    <row r="50" spans="1:6" ht="12.75">
      <c r="A50" s="13"/>
      <c r="B50" s="13"/>
      <c r="C50" s="13"/>
      <c r="D50" s="13"/>
      <c r="E50" s="13"/>
      <c r="F50" s="13"/>
    </row>
    <row r="51" spans="1:6" ht="12.75">
      <c r="A51" s="13"/>
      <c r="B51" s="13"/>
      <c r="C51" s="13"/>
      <c r="D51" s="13"/>
      <c r="E51" s="13"/>
      <c r="F51" s="13"/>
    </row>
    <row r="52" spans="1:6" ht="12.75">
      <c r="A52" s="13"/>
      <c r="B52" s="13"/>
      <c r="C52" s="13"/>
      <c r="D52" s="13"/>
      <c r="E52" s="13"/>
      <c r="F52" s="13"/>
    </row>
    <row r="53" spans="1:6" ht="12.75">
      <c r="A53" s="13"/>
      <c r="B53" s="13"/>
      <c r="C53" s="13"/>
      <c r="D53" s="13"/>
      <c r="E53" s="13"/>
      <c r="F53" s="13"/>
    </row>
    <row r="54" spans="1:6" ht="12.75">
      <c r="A54" s="13"/>
      <c r="B54" s="13"/>
      <c r="C54" s="13"/>
      <c r="D54" s="13"/>
      <c r="E54" s="13"/>
      <c r="F54" s="13"/>
    </row>
    <row r="55" spans="1:6" ht="12.75">
      <c r="A55" s="13"/>
      <c r="B55" s="13"/>
      <c r="C55" s="13"/>
      <c r="D55" s="13"/>
      <c r="E55" s="13"/>
      <c r="F55" s="13"/>
    </row>
    <row r="56" spans="1:6" ht="12.75">
      <c r="A56" s="13"/>
      <c r="B56" s="13"/>
      <c r="C56" s="13"/>
      <c r="D56" s="13"/>
      <c r="E56" s="13"/>
      <c r="F56" s="13"/>
    </row>
    <row r="57" spans="1:6" ht="12.75">
      <c r="A57" s="13"/>
      <c r="B57" s="13"/>
      <c r="C57" s="13"/>
      <c r="D57" s="13"/>
      <c r="E57" s="13"/>
      <c r="F57" s="13"/>
    </row>
    <row r="58" spans="1:6">
      <c r="A58" s="12"/>
      <c r="B58" s="12"/>
      <c r="C58" s="12"/>
      <c r="D58" s="12"/>
      <c r="E58" s="12"/>
      <c r="F58" s="12"/>
    </row>
    <row r="59" spans="1:6">
      <c r="A59" s="12"/>
      <c r="B59" s="12"/>
      <c r="C59" s="12"/>
      <c r="D59" s="12"/>
      <c r="E59" s="12"/>
      <c r="F59" s="12"/>
    </row>
    <row r="60" spans="1:6">
      <c r="A60" s="12"/>
      <c r="B60" s="12"/>
      <c r="C60" s="12"/>
      <c r="D60" s="12"/>
      <c r="E60" s="12"/>
      <c r="F60" s="12"/>
    </row>
    <row r="61" spans="1:6">
      <c r="A61" s="12"/>
      <c r="B61" s="12"/>
      <c r="C61" s="12"/>
      <c r="D61" s="12"/>
      <c r="E61" s="12"/>
      <c r="F61" s="12"/>
    </row>
    <row r="62" spans="1:6">
      <c r="A62" s="12"/>
      <c r="B62" s="12"/>
      <c r="C62" s="12"/>
      <c r="D62" s="12"/>
      <c r="E62" s="12"/>
      <c r="F62" s="12"/>
    </row>
  </sheetData>
  <mergeCells count="18">
    <mergeCell ref="A37:F37"/>
    <mergeCell ref="A7:F7"/>
    <mergeCell ref="A8:F8"/>
    <mergeCell ref="A9:F9"/>
    <mergeCell ref="A28:F28"/>
    <mergeCell ref="A29:F29"/>
    <mergeCell ref="A30:F30"/>
    <mergeCell ref="A31:F31"/>
    <mergeCell ref="A32:F32"/>
    <mergeCell ref="A33:F33"/>
    <mergeCell ref="A35:F35"/>
    <mergeCell ref="A36:F36"/>
    <mergeCell ref="A6:F6"/>
    <mergeCell ref="A1:F1"/>
    <mergeCell ref="B2:F2"/>
    <mergeCell ref="B3:F3"/>
    <mergeCell ref="B4:F4"/>
    <mergeCell ref="B5:F5"/>
  </mergeCells>
  <pageMargins left="0.59055118110236215" right="0.59055118110236215" top="1.3779527559055118" bottom="0.78740157480314965" header="0.19685039370078741" footer="0.19685039370078741"/>
  <pageSetup paperSize="9" orientation="portrait" r:id="rId1"/>
  <headerFooter>
    <oddHeader>&amp;C&amp;"Arial,Normal"&amp;7&amp;G 
MINISTÉRIO DA EDUCAÇÃO
SECRETARIA DE EDUCAÇÃO PROFISSIONAL E TECNOLÓGICA
INSTITUTO FEDERAL DE EDUCAÇÃO, CIÊNCIA E TEC. DE RORAIMA
DEPARTAMENTO TÉCNICO DE ENGENHARIA E OBRAS - DETEO</oddHeader>
    <oddFooter>&amp;C&amp;"Arial,Normal"&amp;7Pág. &amp;P de &amp;N
Rua: Fernão Dias Paes Leme, nº 11, Bairro: Calungá - Boa Vista-RR - CEP 69.303-220
E-mail: licitacoes@ifrr.edu.br - Fone: (95) 3623-1910</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7"/>
  <sheetViews>
    <sheetView zoomScale="160" zoomScaleNormal="160" workbookViewId="0">
      <selection activeCell="D20" sqref="D20"/>
    </sheetView>
  </sheetViews>
  <sheetFormatPr defaultRowHeight="11.25"/>
  <cols>
    <col min="1" max="1" width="9" style="5" customWidth="1"/>
    <col min="2" max="2" width="6.140625" style="5" bestFit="1" customWidth="1"/>
    <col min="3" max="3" width="45.140625" style="5" customWidth="1"/>
    <col min="4" max="4" width="10.85546875" style="5" customWidth="1"/>
    <col min="5" max="5" width="10.7109375" style="5" customWidth="1"/>
    <col min="6" max="6" width="8.42578125" style="5" customWidth="1"/>
    <col min="7" max="16384" width="9.140625" style="5"/>
  </cols>
  <sheetData>
    <row r="1" spans="1:6" ht="12.75">
      <c r="A1" s="263" t="s">
        <v>432</v>
      </c>
      <c r="B1" s="263"/>
      <c r="C1" s="263"/>
      <c r="D1" s="263"/>
      <c r="E1" s="263"/>
      <c r="F1" s="263"/>
    </row>
    <row r="2" spans="1:6" ht="12.75">
      <c r="A2" s="259" t="str">
        <f>'CABEÇALHO (NÃO IMPRIMIR)'!A1:A1</f>
        <v>PROCESSO:</v>
      </c>
      <c r="B2" s="259"/>
      <c r="C2" s="260" t="str">
        <f>'CABEÇALHO (NÃO IMPRIMIR)'!B1:B1</f>
        <v>23231.000148.2018-63</v>
      </c>
      <c r="D2" s="261"/>
      <c r="E2" s="261"/>
      <c r="F2" s="262"/>
    </row>
    <row r="3" spans="1:6" ht="12.75">
      <c r="A3" s="259" t="str">
        <f>'CABEÇALHO (NÃO IMPRIMIR)'!A2:A2</f>
        <v>OBJETO</v>
      </c>
      <c r="B3" s="259"/>
      <c r="C3" s="260" t="str">
        <f>'CABEÇALHO (NÃO IMPRIMIR)'!B2:B2</f>
        <v>Contratação de Pessoa Jurídica para Execução dos Serviços de Engenharia para Conclusão do Almoxarifado do Campus Novo Paraíso</v>
      </c>
      <c r="D3" s="261"/>
      <c r="E3" s="261"/>
      <c r="F3" s="262"/>
    </row>
    <row r="4" spans="1:6" ht="12.75">
      <c r="A4" s="259" t="str">
        <f>'CABEÇALHO (NÃO IMPRIMIR)'!A3:A3</f>
        <v xml:space="preserve">LOCAL: </v>
      </c>
      <c r="B4" s="259"/>
      <c r="C4" s="260" t="str">
        <f>'CABEÇALHO (NÃO IMPRIMIR)'!B3:B3</f>
        <v>BR-174, km 512, Caracaraí - RR</v>
      </c>
      <c r="D4" s="261"/>
      <c r="E4" s="261"/>
      <c r="F4" s="262"/>
    </row>
    <row r="5" spans="1:6" ht="12.75">
      <c r="A5" s="259" t="str">
        <f>'CABEÇALHO (NÃO IMPRIMIR)'!A4:A4</f>
        <v>BASE ORÇ.:</v>
      </c>
      <c r="B5" s="259"/>
      <c r="C5" s="260" t="str">
        <f>'CABEÇALHO (NÃO IMPRIMIR)'!B4:B4</f>
        <v>SINAPI Desonerado RR Data-base 04/2019</v>
      </c>
      <c r="D5" s="261"/>
      <c r="E5" s="261"/>
      <c r="F5" s="262"/>
    </row>
    <row r="6" spans="1:6" ht="9" customHeight="1">
      <c r="A6" s="236"/>
      <c r="B6" s="236"/>
      <c r="C6" s="236"/>
      <c r="D6" s="236"/>
      <c r="E6" s="236"/>
      <c r="F6" s="236"/>
    </row>
    <row r="7" spans="1:6" ht="28.5" customHeight="1">
      <c r="A7" s="247" t="s">
        <v>421</v>
      </c>
      <c r="B7" s="247"/>
      <c r="C7" s="247"/>
      <c r="D7" s="247"/>
      <c r="E7" s="247"/>
      <c r="F7" s="247"/>
    </row>
    <row r="8" spans="1:6" ht="12.75">
      <c r="A8" s="24"/>
      <c r="B8" s="267" t="s">
        <v>194</v>
      </c>
      <c r="C8" s="267"/>
      <c r="D8" s="267"/>
      <c r="E8" s="267"/>
      <c r="F8" s="24"/>
    </row>
    <row r="9" spans="1:6" ht="12.75">
      <c r="A9" s="24"/>
      <c r="B9" s="267" t="s">
        <v>193</v>
      </c>
      <c r="C9" s="267" t="s">
        <v>134</v>
      </c>
      <c r="D9" s="267" t="s">
        <v>135</v>
      </c>
      <c r="E9" s="267"/>
      <c r="F9" s="24"/>
    </row>
    <row r="10" spans="1:6" ht="12.75">
      <c r="A10" s="24"/>
      <c r="B10" s="267"/>
      <c r="C10" s="267"/>
      <c r="D10" s="25" t="s">
        <v>191</v>
      </c>
      <c r="E10" s="25" t="s">
        <v>192</v>
      </c>
      <c r="F10" s="24"/>
    </row>
    <row r="11" spans="1:6" ht="12.75">
      <c r="A11" s="24"/>
      <c r="B11" s="9" t="s">
        <v>155</v>
      </c>
      <c r="C11" s="9" t="s">
        <v>156</v>
      </c>
      <c r="D11" s="14">
        <f>SUM(D12:D20)</f>
        <v>0.16799999999999998</v>
      </c>
      <c r="E11" s="14">
        <f>SUM(E12:E20)</f>
        <v>0.16799999999999998</v>
      </c>
      <c r="F11" s="18"/>
    </row>
    <row r="12" spans="1:6" ht="12.75">
      <c r="A12" s="24"/>
      <c r="B12" s="10">
        <v>1</v>
      </c>
      <c r="C12" s="10" t="s">
        <v>157</v>
      </c>
      <c r="D12" s="15">
        <v>0</v>
      </c>
      <c r="E12" s="15">
        <v>0</v>
      </c>
      <c r="F12" s="18"/>
    </row>
    <row r="13" spans="1:6" ht="12.75">
      <c r="A13" s="24"/>
      <c r="B13" s="10">
        <v>2</v>
      </c>
      <c r="C13" s="10" t="s">
        <v>158</v>
      </c>
      <c r="D13" s="15">
        <v>1.4999999999999999E-2</v>
      </c>
      <c r="E13" s="15">
        <v>1.4999999999999999E-2</v>
      </c>
      <c r="F13" s="18"/>
    </row>
    <row r="14" spans="1:6" ht="12.75">
      <c r="A14" s="24"/>
      <c r="B14" s="10">
        <v>3</v>
      </c>
      <c r="C14" s="10" t="s">
        <v>159</v>
      </c>
      <c r="D14" s="15">
        <v>0.01</v>
      </c>
      <c r="E14" s="15">
        <v>0.01</v>
      </c>
      <c r="F14" s="18"/>
    </row>
    <row r="15" spans="1:6" ht="12.75">
      <c r="A15" s="24"/>
      <c r="B15" s="10">
        <v>4</v>
      </c>
      <c r="C15" s="10" t="s">
        <v>160</v>
      </c>
      <c r="D15" s="15">
        <v>2E-3</v>
      </c>
      <c r="E15" s="15">
        <v>2E-3</v>
      </c>
      <c r="F15" s="18"/>
    </row>
    <row r="16" spans="1:6" ht="12.75">
      <c r="A16" s="24"/>
      <c r="B16" s="10">
        <v>5</v>
      </c>
      <c r="C16" s="10" t="s">
        <v>161</v>
      </c>
      <c r="D16" s="15">
        <v>6.0000000000000001E-3</v>
      </c>
      <c r="E16" s="15">
        <v>6.0000000000000001E-3</v>
      </c>
      <c r="F16" s="18"/>
    </row>
    <row r="17" spans="1:6" ht="12.75">
      <c r="A17" s="24"/>
      <c r="B17" s="10">
        <v>6</v>
      </c>
      <c r="C17" s="10" t="s">
        <v>162</v>
      </c>
      <c r="D17" s="15">
        <v>2.5000000000000001E-2</v>
      </c>
      <c r="E17" s="15">
        <v>2.5000000000000001E-2</v>
      </c>
      <c r="F17" s="18"/>
    </row>
    <row r="18" spans="1:6" ht="12.75">
      <c r="A18" s="24"/>
      <c r="B18" s="10">
        <v>7</v>
      </c>
      <c r="C18" s="10" t="s">
        <v>163</v>
      </c>
      <c r="D18" s="15">
        <v>0.03</v>
      </c>
      <c r="E18" s="15">
        <v>0.03</v>
      </c>
      <c r="F18" s="18"/>
    </row>
    <row r="19" spans="1:6" ht="12.75">
      <c r="A19" s="24"/>
      <c r="B19" s="10">
        <v>8</v>
      </c>
      <c r="C19" s="10" t="s">
        <v>164</v>
      </c>
      <c r="D19" s="15">
        <v>0.08</v>
      </c>
      <c r="E19" s="15">
        <v>0.08</v>
      </c>
      <c r="F19" s="18"/>
    </row>
    <row r="20" spans="1:6" ht="12.75">
      <c r="A20" s="24"/>
      <c r="B20" s="10">
        <v>9</v>
      </c>
      <c r="C20" s="10" t="s">
        <v>165</v>
      </c>
      <c r="D20" s="15">
        <v>0</v>
      </c>
      <c r="E20" s="15">
        <v>0</v>
      </c>
      <c r="F20" s="18"/>
    </row>
    <row r="21" spans="1:6" ht="12.75">
      <c r="A21" s="24"/>
      <c r="B21" s="10"/>
      <c r="C21" s="10"/>
      <c r="D21" s="19"/>
      <c r="E21" s="19"/>
      <c r="F21" s="18"/>
    </row>
    <row r="22" spans="1:6" ht="12.75">
      <c r="A22" s="24"/>
      <c r="B22" s="9" t="s">
        <v>166</v>
      </c>
      <c r="C22" s="9" t="s">
        <v>167</v>
      </c>
      <c r="D22" s="14">
        <f>SUM(D23:D32)</f>
        <v>0.45669999999999999</v>
      </c>
      <c r="E22" s="14">
        <f>SUM(E23:E32)</f>
        <v>0.1608</v>
      </c>
      <c r="F22" s="18"/>
    </row>
    <row r="23" spans="1:6" ht="12.75">
      <c r="A23" s="24"/>
      <c r="B23" s="10">
        <v>1</v>
      </c>
      <c r="C23" s="10" t="s">
        <v>168</v>
      </c>
      <c r="D23" s="15">
        <v>0.1807</v>
      </c>
      <c r="E23" s="19" t="s">
        <v>169</v>
      </c>
      <c r="F23" s="18"/>
    </row>
    <row r="24" spans="1:6" ht="12.75">
      <c r="A24" s="24"/>
      <c r="B24" s="10">
        <v>2</v>
      </c>
      <c r="C24" s="10" t="s">
        <v>170</v>
      </c>
      <c r="D24" s="15">
        <v>5.0799999999999998E-2</v>
      </c>
      <c r="E24" s="19" t="s">
        <v>169</v>
      </c>
      <c r="F24" s="18"/>
    </row>
    <row r="25" spans="1:6" ht="12.75">
      <c r="A25" s="24"/>
      <c r="B25" s="10">
        <v>3</v>
      </c>
      <c r="C25" s="10" t="s">
        <v>171</v>
      </c>
      <c r="D25" s="15">
        <v>9.2999999999999992E-3</v>
      </c>
      <c r="E25" s="15">
        <v>7.1000000000000004E-3</v>
      </c>
      <c r="F25" s="18"/>
    </row>
    <row r="26" spans="1:6" ht="12.75">
      <c r="A26" s="17"/>
      <c r="B26" s="10">
        <v>4</v>
      </c>
      <c r="C26" s="10" t="s">
        <v>172</v>
      </c>
      <c r="D26" s="15">
        <v>0.109</v>
      </c>
      <c r="E26" s="15">
        <v>8.3299999999999999E-2</v>
      </c>
      <c r="F26" s="18"/>
    </row>
    <row r="27" spans="1:6" ht="12.75">
      <c r="A27" s="13"/>
      <c r="B27" s="10">
        <v>5</v>
      </c>
      <c r="C27" s="10" t="s">
        <v>173</v>
      </c>
      <c r="D27" s="15">
        <v>6.9999999999999999E-4</v>
      </c>
      <c r="E27" s="15">
        <v>5.9999999999999995E-4</v>
      </c>
      <c r="F27" s="18"/>
    </row>
    <row r="28" spans="1:6" ht="12.75">
      <c r="A28" s="13"/>
      <c r="B28" s="10">
        <v>6</v>
      </c>
      <c r="C28" s="10" t="s">
        <v>174</v>
      </c>
      <c r="D28" s="15">
        <v>7.3000000000000001E-3</v>
      </c>
      <c r="E28" s="15">
        <v>5.5999999999999999E-3</v>
      </c>
      <c r="F28" s="18"/>
    </row>
    <row r="29" spans="1:6" ht="12.75">
      <c r="A29" s="13"/>
      <c r="B29" s="10">
        <v>7</v>
      </c>
      <c r="C29" s="10" t="s">
        <v>175</v>
      </c>
      <c r="D29" s="15">
        <v>1.49E-2</v>
      </c>
      <c r="E29" s="19" t="s">
        <v>169</v>
      </c>
      <c r="F29" s="18"/>
    </row>
    <row r="30" spans="1:6" ht="12.75">
      <c r="A30" s="13"/>
      <c r="B30" s="10">
        <v>8</v>
      </c>
      <c r="C30" s="10" t="s">
        <v>176</v>
      </c>
      <c r="D30" s="15">
        <v>1.1000000000000001E-3</v>
      </c>
      <c r="E30" s="15">
        <v>8.9999999999999998E-4</v>
      </c>
      <c r="F30" s="18"/>
    </row>
    <row r="31" spans="1:6" ht="12.75">
      <c r="A31" s="13"/>
      <c r="B31" s="10">
        <v>9</v>
      </c>
      <c r="C31" s="10" t="s">
        <v>177</v>
      </c>
      <c r="D31" s="15">
        <v>8.2600000000000007E-2</v>
      </c>
      <c r="E31" s="15">
        <v>6.3100000000000003E-2</v>
      </c>
      <c r="F31" s="18"/>
    </row>
    <row r="32" spans="1:6" ht="12.75">
      <c r="A32" s="13"/>
      <c r="B32" s="10">
        <v>10</v>
      </c>
      <c r="C32" s="10" t="s">
        <v>178</v>
      </c>
      <c r="D32" s="15">
        <v>2.9999999999999997E-4</v>
      </c>
      <c r="E32" s="15">
        <v>2.0000000000000001E-4</v>
      </c>
      <c r="F32" s="18"/>
    </row>
    <row r="33" spans="1:6" ht="12.75">
      <c r="A33" s="13"/>
      <c r="B33" s="10"/>
      <c r="C33" s="10"/>
      <c r="D33" s="19"/>
      <c r="E33" s="19"/>
      <c r="F33" s="18"/>
    </row>
    <row r="34" spans="1:6" ht="12.75">
      <c r="A34" s="13"/>
      <c r="B34" s="9" t="s">
        <v>179</v>
      </c>
      <c r="C34" s="9" t="s">
        <v>180</v>
      </c>
      <c r="D34" s="14">
        <f>SUM(D35:D39)</f>
        <v>0.15079999999999999</v>
      </c>
      <c r="E34" s="14">
        <f>SUM(E35:E39)</f>
        <v>0.11539999999999999</v>
      </c>
      <c r="F34" s="18"/>
    </row>
    <row r="35" spans="1:6" ht="12.75">
      <c r="A35" s="13"/>
      <c r="B35" s="10">
        <v>1</v>
      </c>
      <c r="C35" s="10" t="s">
        <v>181</v>
      </c>
      <c r="D35" s="15">
        <v>4.9000000000000002E-2</v>
      </c>
      <c r="E35" s="15">
        <v>3.7499999999999999E-2</v>
      </c>
      <c r="F35" s="18"/>
    </row>
    <row r="36" spans="1:6" ht="12.75">
      <c r="A36" s="13"/>
      <c r="B36" s="10">
        <v>2</v>
      </c>
      <c r="C36" s="10" t="s">
        <v>182</v>
      </c>
      <c r="D36" s="15">
        <v>1.1999999999999999E-3</v>
      </c>
      <c r="E36" s="15">
        <v>8.9999999999999998E-4</v>
      </c>
      <c r="F36" s="18"/>
    </row>
    <row r="37" spans="1:6" ht="12.75">
      <c r="A37" s="13"/>
      <c r="B37" s="10">
        <v>3</v>
      </c>
      <c r="C37" s="10" t="s">
        <v>183</v>
      </c>
      <c r="D37" s="15">
        <v>4.9500000000000002E-2</v>
      </c>
      <c r="E37" s="15">
        <v>3.78E-2</v>
      </c>
      <c r="F37" s="18"/>
    </row>
    <row r="38" spans="1:6" ht="12.75">
      <c r="A38" s="13"/>
      <c r="B38" s="10">
        <v>4</v>
      </c>
      <c r="C38" s="10" t="s">
        <v>184</v>
      </c>
      <c r="D38" s="15">
        <v>4.7E-2</v>
      </c>
      <c r="E38" s="15">
        <v>3.5999999999999997E-2</v>
      </c>
      <c r="F38" s="18"/>
    </row>
    <row r="39" spans="1:6" ht="12.75">
      <c r="A39" s="13"/>
      <c r="B39" s="10"/>
      <c r="C39" s="10" t="s">
        <v>185</v>
      </c>
      <c r="D39" s="15">
        <v>4.1000000000000003E-3</v>
      </c>
      <c r="E39" s="15">
        <v>3.2000000000000002E-3</v>
      </c>
      <c r="F39" s="18"/>
    </row>
    <row r="40" spans="1:6" ht="12.75">
      <c r="A40" s="13"/>
      <c r="B40" s="10"/>
      <c r="C40" s="10"/>
      <c r="D40" s="19"/>
      <c r="E40" s="19"/>
      <c r="F40" s="18"/>
    </row>
    <row r="41" spans="1:6" ht="12.75">
      <c r="A41" s="13"/>
      <c r="B41" s="9" t="s">
        <v>186</v>
      </c>
      <c r="C41" s="9" t="s">
        <v>187</v>
      </c>
      <c r="D41" s="14">
        <f>SUM(D42:D43)</f>
        <v>8.0800000000000011E-2</v>
      </c>
      <c r="E41" s="14">
        <f>SUM(E42:E43)</f>
        <v>3.0200000000000001E-2</v>
      </c>
      <c r="F41" s="18"/>
    </row>
    <row r="42" spans="1:6" ht="12.75">
      <c r="A42" s="13"/>
      <c r="B42" s="10">
        <v>1</v>
      </c>
      <c r="C42" s="10" t="s">
        <v>188</v>
      </c>
      <c r="D42" s="15">
        <f>ROUND(D22*D11,4)</f>
        <v>7.6700000000000004E-2</v>
      </c>
      <c r="E42" s="15">
        <f>ROUND(E22*E11,4)</f>
        <v>2.7E-2</v>
      </c>
      <c r="F42" s="18"/>
    </row>
    <row r="43" spans="1:6" ht="33.75">
      <c r="A43" s="13"/>
      <c r="B43" s="10">
        <v>2</v>
      </c>
      <c r="C43" s="10" t="s">
        <v>189</v>
      </c>
      <c r="D43" s="15">
        <f>ROUND(D11*D36+D19*D35,4)</f>
        <v>4.1000000000000003E-3</v>
      </c>
      <c r="E43" s="15">
        <v>3.2000000000000002E-3</v>
      </c>
      <c r="F43" s="18"/>
    </row>
    <row r="44" spans="1:6" ht="12.75">
      <c r="A44" s="13"/>
      <c r="B44" s="10"/>
      <c r="C44" s="10"/>
      <c r="D44" s="19"/>
      <c r="E44" s="19"/>
      <c r="F44" s="18"/>
    </row>
    <row r="45" spans="1:6" ht="12.75">
      <c r="A45" s="13"/>
      <c r="B45" s="10"/>
      <c r="C45" s="11" t="s">
        <v>190</v>
      </c>
      <c r="D45" s="16">
        <f>D11+D22+D34+D41</f>
        <v>0.85630000000000006</v>
      </c>
      <c r="E45" s="16">
        <f>E11+E22+E34+E41</f>
        <v>0.47439999999999999</v>
      </c>
      <c r="F45" s="18"/>
    </row>
    <row r="46" spans="1:6" ht="12.75">
      <c r="A46" s="13"/>
      <c r="B46" s="18"/>
      <c r="C46" s="18"/>
      <c r="D46" s="18"/>
      <c r="E46" s="18"/>
      <c r="F46" s="18"/>
    </row>
    <row r="47" spans="1:6">
      <c r="A47" s="264" t="s">
        <v>238</v>
      </c>
      <c r="B47" s="265"/>
      <c r="C47" s="265"/>
      <c r="D47" s="265"/>
      <c r="E47" s="265"/>
      <c r="F47" s="266"/>
    </row>
    <row r="48" spans="1:6">
      <c r="A48" s="256"/>
      <c r="B48" s="257"/>
      <c r="C48" s="257"/>
      <c r="D48" s="257"/>
      <c r="E48" s="257"/>
      <c r="F48" s="258"/>
    </row>
    <row r="49" spans="1:6" ht="16.5" customHeight="1">
      <c r="A49" s="244" t="s">
        <v>198</v>
      </c>
      <c r="B49" s="245"/>
      <c r="C49" s="245"/>
      <c r="D49" s="245"/>
      <c r="E49" s="245"/>
      <c r="F49" s="246"/>
    </row>
    <row r="50" spans="1:6" ht="12.75">
      <c r="A50" s="82"/>
      <c r="B50" s="20"/>
      <c r="C50" s="20"/>
      <c r="D50" s="20"/>
      <c r="E50" s="20"/>
      <c r="F50" s="83"/>
    </row>
    <row r="51" spans="1:6" ht="12.75">
      <c r="A51" s="82"/>
      <c r="B51" s="20"/>
      <c r="C51" s="20"/>
      <c r="D51" s="20"/>
      <c r="E51" s="20"/>
      <c r="F51" s="83"/>
    </row>
    <row r="52" spans="1:6" ht="12.75">
      <c r="A52" s="84"/>
      <c r="B52" s="85"/>
      <c r="C52" s="85"/>
      <c r="D52" s="85"/>
      <c r="E52" s="85"/>
      <c r="F52" s="86"/>
    </row>
    <row r="53" spans="1:6" ht="12.75">
      <c r="A53" s="13"/>
      <c r="B53" s="13"/>
      <c r="C53" s="13"/>
      <c r="D53" s="13"/>
      <c r="E53" s="13"/>
      <c r="F53" s="13"/>
    </row>
    <row r="54" spans="1:6" ht="12.75">
      <c r="A54" s="13"/>
      <c r="B54" s="13"/>
      <c r="C54" s="13"/>
      <c r="D54" s="13"/>
      <c r="E54" s="13"/>
      <c r="F54" s="13"/>
    </row>
    <row r="55" spans="1:6" ht="12.75">
      <c r="A55" s="13"/>
      <c r="B55" s="13"/>
      <c r="C55" s="13"/>
      <c r="D55" s="13"/>
      <c r="E55" s="13"/>
      <c r="F55" s="13"/>
    </row>
    <row r="56" spans="1:6" ht="12.75">
      <c r="A56" s="13"/>
      <c r="B56" s="13"/>
      <c r="C56" s="13"/>
      <c r="D56" s="13"/>
      <c r="E56" s="13"/>
      <c r="F56" s="13"/>
    </row>
    <row r="57" spans="1:6" ht="12.75">
      <c r="A57" s="13"/>
      <c r="B57" s="13"/>
      <c r="C57" s="13"/>
      <c r="D57" s="13"/>
      <c r="E57" s="13"/>
      <c r="F57" s="13"/>
    </row>
    <row r="58" spans="1:6" ht="12.75">
      <c r="A58" s="13"/>
      <c r="B58" s="13"/>
      <c r="C58" s="13"/>
      <c r="D58" s="13"/>
      <c r="E58" s="13"/>
      <c r="F58" s="13"/>
    </row>
    <row r="59" spans="1:6" ht="12.75">
      <c r="A59" s="13"/>
      <c r="B59" s="13"/>
      <c r="C59" s="13"/>
      <c r="D59" s="13"/>
      <c r="E59" s="13"/>
      <c r="F59" s="13"/>
    </row>
    <row r="60" spans="1:6" ht="12.75">
      <c r="A60" s="13"/>
      <c r="B60" s="13"/>
      <c r="C60" s="13"/>
      <c r="D60" s="13"/>
      <c r="E60" s="13"/>
      <c r="F60" s="13"/>
    </row>
    <row r="61" spans="1:6" ht="12.75">
      <c r="A61" s="13"/>
      <c r="B61" s="13"/>
      <c r="C61" s="13"/>
      <c r="D61" s="13"/>
      <c r="E61" s="13"/>
      <c r="F61" s="13"/>
    </row>
    <row r="62" spans="1:6" ht="12.75">
      <c r="A62" s="13"/>
      <c r="B62" s="13"/>
      <c r="C62" s="13"/>
      <c r="D62" s="13"/>
      <c r="E62" s="13"/>
      <c r="F62" s="13"/>
    </row>
    <row r="63" spans="1:6" ht="12.75">
      <c r="A63" s="13"/>
      <c r="B63" s="13"/>
      <c r="C63" s="13"/>
      <c r="D63" s="13"/>
      <c r="E63" s="13"/>
      <c r="F63" s="13"/>
    </row>
    <row r="64" spans="1:6" ht="12.75">
      <c r="A64" s="13"/>
      <c r="B64" s="13"/>
      <c r="C64" s="13"/>
      <c r="D64" s="13"/>
      <c r="E64" s="13"/>
      <c r="F64" s="13"/>
    </row>
    <row r="65" spans="1:6" ht="12.75">
      <c r="A65" s="13"/>
      <c r="B65" s="13"/>
      <c r="C65" s="13"/>
      <c r="D65" s="13"/>
      <c r="E65" s="13"/>
      <c r="F65" s="13"/>
    </row>
    <row r="66" spans="1:6" ht="12.75">
      <c r="A66" s="13"/>
      <c r="B66" s="13"/>
      <c r="C66" s="13"/>
      <c r="D66" s="13"/>
      <c r="E66" s="13"/>
      <c r="F66" s="13"/>
    </row>
    <row r="67" spans="1:6" ht="12.75">
      <c r="A67" s="13"/>
      <c r="B67" s="13"/>
      <c r="C67" s="13"/>
      <c r="D67" s="13"/>
      <c r="E67" s="13"/>
      <c r="F67" s="13"/>
    </row>
    <row r="68" spans="1:6" ht="12.75">
      <c r="A68" s="13"/>
      <c r="B68" s="13"/>
      <c r="C68" s="13"/>
      <c r="D68" s="13"/>
      <c r="E68" s="13"/>
      <c r="F68" s="13"/>
    </row>
    <row r="69" spans="1:6" ht="12.75">
      <c r="A69" s="13"/>
      <c r="B69" s="13"/>
      <c r="C69" s="13"/>
      <c r="D69" s="13"/>
      <c r="E69" s="13"/>
      <c r="F69" s="13"/>
    </row>
    <row r="70" spans="1:6" ht="12.75">
      <c r="A70" s="13"/>
      <c r="B70" s="13"/>
      <c r="C70" s="13"/>
      <c r="D70" s="13"/>
      <c r="E70" s="13"/>
      <c r="F70" s="13"/>
    </row>
    <row r="71" spans="1:6" ht="12.75">
      <c r="A71" s="13"/>
      <c r="B71" s="13"/>
      <c r="C71" s="13"/>
      <c r="D71" s="13"/>
      <c r="E71" s="13"/>
      <c r="F71" s="13"/>
    </row>
    <row r="72" spans="1:6" ht="12.75">
      <c r="A72" s="13"/>
      <c r="B72" s="13"/>
      <c r="C72" s="13"/>
      <c r="D72" s="13"/>
      <c r="E72" s="13"/>
      <c r="F72" s="13"/>
    </row>
    <row r="73" spans="1:6">
      <c r="A73" s="12"/>
      <c r="B73" s="12"/>
      <c r="C73" s="12"/>
      <c r="D73" s="12"/>
      <c r="E73" s="12"/>
      <c r="F73" s="12"/>
    </row>
    <row r="74" spans="1:6">
      <c r="A74" s="12"/>
      <c r="B74" s="12"/>
      <c r="C74" s="12"/>
      <c r="D74" s="12"/>
      <c r="E74" s="12"/>
      <c r="F74" s="12"/>
    </row>
    <row r="75" spans="1:6">
      <c r="A75" s="12"/>
      <c r="B75" s="12"/>
      <c r="C75" s="12"/>
      <c r="D75" s="12"/>
      <c r="E75" s="12"/>
      <c r="F75" s="12"/>
    </row>
    <row r="76" spans="1:6">
      <c r="A76" s="12"/>
      <c r="B76" s="12"/>
      <c r="C76" s="12"/>
      <c r="D76" s="12"/>
      <c r="E76" s="12"/>
      <c r="F76" s="12"/>
    </row>
    <row r="77" spans="1:6">
      <c r="A77" s="12"/>
      <c r="B77" s="12"/>
      <c r="C77" s="12"/>
      <c r="D77" s="12"/>
      <c r="E77" s="12"/>
      <c r="F77" s="12"/>
    </row>
  </sheetData>
  <mergeCells count="18">
    <mergeCell ref="A47:F47"/>
    <mergeCell ref="A48:F48"/>
    <mergeCell ref="A49:F49"/>
    <mergeCell ref="A5:B5"/>
    <mergeCell ref="C5:F5"/>
    <mergeCell ref="A6:F6"/>
    <mergeCell ref="A7:F7"/>
    <mergeCell ref="B8:E8"/>
    <mergeCell ref="B9:B10"/>
    <mergeCell ref="C9:C10"/>
    <mergeCell ref="D9:E9"/>
    <mergeCell ref="A4:B4"/>
    <mergeCell ref="C4:F4"/>
    <mergeCell ref="A1:F1"/>
    <mergeCell ref="A2:B2"/>
    <mergeCell ref="C2:F2"/>
    <mergeCell ref="A3:B3"/>
    <mergeCell ref="C3:F3"/>
  </mergeCells>
  <pageMargins left="0.59055118110236227" right="0.59055118110236227" top="1.3779527559055118" bottom="0.78740157480314965" header="0.19685039370078741" footer="0.19685039370078741"/>
  <pageSetup paperSize="9" orientation="portrait" r:id="rId1"/>
  <headerFooter>
    <oddHeader>&amp;C&amp;"Arial,Normal"&amp;7&amp;G 
MINISTÉRIO DA EDUCAÇÃO
SECRETARIA DE EDUCAÇÃO PROFISSIONAL E TECNOLÓGICA
INSTITUTO FEDERAL DE EDUCAÇÃO, CIÊNCIA E TEC. DE RORAIMA
DEPARTAMENTO TÉCNICO DE ENGENHARIA E OBRAS - DETEO</oddHeader>
    <oddFooter>&amp;C&amp;"Arial,Normal"&amp;7Pág. &amp;P de &amp;N
Rua: Fernão Dias Paes Leme, nº 11, Bairro: Calungá - Boa Vista-RR - CEP 69.303-220
E-mail: licitacoes@ifrr.edu.br - Fone: (95) 3623-1910</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5"/>
  <sheetViews>
    <sheetView zoomScale="130" zoomScaleNormal="130" zoomScaleSheetLayoutView="100" workbookViewId="0">
      <selection activeCell="K35" sqref="K35"/>
    </sheetView>
  </sheetViews>
  <sheetFormatPr defaultColWidth="9.140625" defaultRowHeight="9"/>
  <cols>
    <col min="1" max="1" width="4.5703125" style="141" customWidth="1"/>
    <col min="2" max="2" width="20" style="109" customWidth="1"/>
    <col min="3" max="3" width="11.42578125" style="109" customWidth="1"/>
    <col min="4" max="4" width="5" style="109" bestFit="1" customWidth="1"/>
    <col min="5" max="7" width="14.42578125" style="109" customWidth="1"/>
    <col min="8" max="8" width="9.42578125" style="125" customWidth="1"/>
    <col min="9" max="16384" width="9.140625" style="109"/>
  </cols>
  <sheetData>
    <row r="1" spans="1:10" ht="11.25">
      <c r="A1" s="204" t="s">
        <v>433</v>
      </c>
      <c r="B1" s="204"/>
      <c r="C1" s="204"/>
      <c r="D1" s="204"/>
      <c r="E1" s="204"/>
      <c r="F1" s="204"/>
      <c r="G1" s="204"/>
      <c r="H1" s="108"/>
      <c r="I1" s="108"/>
      <c r="J1" s="108"/>
    </row>
    <row r="2" spans="1:10" ht="11.25" customHeight="1">
      <c r="A2" s="268" t="str">
        <f>'CABEÇALHO (NÃO IMPRIMIR)'!A1:A1</f>
        <v>PROCESSO:</v>
      </c>
      <c r="B2" s="268"/>
      <c r="C2" s="269" t="str">
        <f>'CABEÇALHO (NÃO IMPRIMIR)'!B1:B1</f>
        <v>23231.000148.2018-63</v>
      </c>
      <c r="D2" s="269"/>
      <c r="E2" s="269"/>
      <c r="F2" s="269"/>
      <c r="G2" s="269"/>
      <c r="H2" s="108"/>
      <c r="I2" s="108"/>
      <c r="J2" s="108"/>
    </row>
    <row r="3" spans="1:10" ht="21" customHeight="1">
      <c r="A3" s="268" t="str">
        <f>'CABEÇALHO (NÃO IMPRIMIR)'!A2:A2</f>
        <v>OBJETO</v>
      </c>
      <c r="B3" s="268"/>
      <c r="C3" s="205" t="str">
        <f>'CABEÇALHO (NÃO IMPRIMIR)'!B2:B2</f>
        <v>Contratação de Pessoa Jurídica para Execução dos Serviços de Engenharia para Conclusão do Almoxarifado do Campus Novo Paraíso</v>
      </c>
      <c r="D3" s="206"/>
      <c r="E3" s="206"/>
      <c r="F3" s="206"/>
      <c r="G3" s="207"/>
      <c r="H3" s="108"/>
      <c r="I3" s="108"/>
      <c r="J3" s="108"/>
    </row>
    <row r="4" spans="1:10" ht="11.25" customHeight="1">
      <c r="A4" s="268" t="str">
        <f>'CABEÇALHO (NÃO IMPRIMIR)'!A3:A3</f>
        <v xml:space="preserve">LOCAL: </v>
      </c>
      <c r="B4" s="268"/>
      <c r="C4" s="269" t="str">
        <f>'CABEÇALHO (NÃO IMPRIMIR)'!B3:B3</f>
        <v>BR-174, km 512, Caracaraí - RR</v>
      </c>
      <c r="D4" s="269"/>
      <c r="E4" s="269"/>
      <c r="F4" s="269"/>
      <c r="G4" s="269"/>
      <c r="H4" s="108"/>
      <c r="I4" s="108"/>
      <c r="J4" s="108"/>
    </row>
    <row r="5" spans="1:10" ht="11.25" customHeight="1">
      <c r="A5" s="268" t="str">
        <f>'CABEÇALHO (NÃO IMPRIMIR)'!A4:A4</f>
        <v>BASE ORÇ.:</v>
      </c>
      <c r="B5" s="268"/>
      <c r="C5" s="269" t="str">
        <f>'CABEÇALHO (NÃO IMPRIMIR)'!B4:B4</f>
        <v>SINAPI Desonerado RR Data-base 04/2019</v>
      </c>
      <c r="D5" s="269"/>
      <c r="E5" s="269"/>
      <c r="F5" s="269"/>
      <c r="G5" s="269"/>
      <c r="H5" s="108"/>
      <c r="I5" s="108"/>
      <c r="J5" s="108"/>
    </row>
    <row r="6" spans="1:10" ht="11.25" customHeight="1">
      <c r="A6" s="111"/>
      <c r="B6" s="111"/>
      <c r="C6" s="111"/>
      <c r="D6" s="111"/>
      <c r="E6" s="112"/>
      <c r="F6" s="112"/>
      <c r="G6" s="112"/>
      <c r="H6" s="108"/>
      <c r="I6" s="108"/>
      <c r="J6" s="108"/>
    </row>
    <row r="7" spans="1:10" ht="11.25" customHeight="1">
      <c r="A7" s="113" t="s">
        <v>0</v>
      </c>
      <c r="B7" s="114" t="s">
        <v>249</v>
      </c>
      <c r="C7" s="113" t="s">
        <v>196</v>
      </c>
      <c r="D7" s="115"/>
      <c r="E7" s="113" t="s">
        <v>422</v>
      </c>
      <c r="F7" s="113" t="s">
        <v>423</v>
      </c>
      <c r="G7" s="113" t="s">
        <v>250</v>
      </c>
      <c r="H7" s="116"/>
      <c r="I7" s="117"/>
      <c r="J7" s="117"/>
    </row>
    <row r="8" spans="1:10" ht="11.1" customHeight="1">
      <c r="A8" s="270">
        <v>1</v>
      </c>
      <c r="B8" s="271" t="s">
        <v>261</v>
      </c>
      <c r="C8" s="272">
        <f>'A3 PLANILHA DE ORÇAMENTO'!H9</f>
        <v>10715.39</v>
      </c>
      <c r="D8" s="273" t="s">
        <v>251</v>
      </c>
      <c r="E8" s="118">
        <v>0.33</v>
      </c>
      <c r="F8" s="118">
        <v>0.33</v>
      </c>
      <c r="G8" s="118">
        <v>0.34</v>
      </c>
      <c r="H8" s="187"/>
      <c r="I8" s="117"/>
      <c r="J8" s="117"/>
    </row>
    <row r="9" spans="1:10" ht="11.1" customHeight="1">
      <c r="A9" s="270"/>
      <c r="B9" s="271"/>
      <c r="C9" s="272"/>
      <c r="D9" s="273"/>
      <c r="E9" s="119">
        <f>ROUND(E8*$C$8,2)</f>
        <v>3536.08</v>
      </c>
      <c r="F9" s="119">
        <f t="shared" ref="F9:G9" si="0">ROUND(F8*$C$8,2)</f>
        <v>3536.08</v>
      </c>
      <c r="G9" s="119">
        <f t="shared" si="0"/>
        <v>3643.23</v>
      </c>
      <c r="H9" s="120"/>
      <c r="I9" s="117"/>
      <c r="J9" s="117"/>
    </row>
    <row r="10" spans="1:10" ht="11.1" customHeight="1">
      <c r="A10" s="270"/>
      <c r="B10" s="271"/>
      <c r="C10" s="272"/>
      <c r="D10" s="274" t="s">
        <v>252</v>
      </c>
      <c r="E10" s="121"/>
      <c r="F10" s="121"/>
      <c r="G10" s="121"/>
      <c r="H10" s="120"/>
      <c r="I10" s="117"/>
      <c r="J10" s="117"/>
    </row>
    <row r="11" spans="1:10" ht="11.1" customHeight="1">
      <c r="A11" s="270"/>
      <c r="B11" s="271"/>
      <c r="C11" s="272"/>
      <c r="D11" s="274"/>
      <c r="E11" s="122">
        <f>ROUND(E10*$C$8,2)</f>
        <v>0</v>
      </c>
      <c r="F11" s="122">
        <f t="shared" ref="F11:G11" si="1">ROUND(F10*$C$8,2)</f>
        <v>0</v>
      </c>
      <c r="G11" s="122">
        <f t="shared" si="1"/>
        <v>0</v>
      </c>
      <c r="H11" s="116"/>
      <c r="I11" s="117"/>
      <c r="J11" s="117"/>
    </row>
    <row r="12" spans="1:10" ht="11.1" customHeight="1">
      <c r="A12" s="280">
        <v>2</v>
      </c>
      <c r="B12" s="281" t="s">
        <v>263</v>
      </c>
      <c r="C12" s="276">
        <f>'A3 PLANILHA DE ORÇAMENTO'!H12</f>
        <v>4016.4</v>
      </c>
      <c r="D12" s="282" t="s">
        <v>251</v>
      </c>
      <c r="E12" s="118">
        <v>1</v>
      </c>
      <c r="F12" s="118">
        <v>0</v>
      </c>
      <c r="G12" s="118">
        <v>0</v>
      </c>
      <c r="H12" s="187"/>
      <c r="I12" s="117"/>
      <c r="J12" s="117"/>
    </row>
    <row r="13" spans="1:10" ht="11.1" customHeight="1">
      <c r="A13" s="270"/>
      <c r="B13" s="271"/>
      <c r="C13" s="276"/>
      <c r="D13" s="279"/>
      <c r="E13" s="119">
        <f>ROUND(E12*$C$12,2)</f>
        <v>4016.4</v>
      </c>
      <c r="F13" s="119">
        <f t="shared" ref="F13:G13" si="2">ROUND(F12*$C$12,2)</f>
        <v>0</v>
      </c>
      <c r="G13" s="119">
        <f t="shared" si="2"/>
        <v>0</v>
      </c>
      <c r="H13" s="116"/>
      <c r="I13" s="117"/>
      <c r="J13" s="117"/>
    </row>
    <row r="14" spans="1:10" ht="11.1" customHeight="1">
      <c r="A14" s="270"/>
      <c r="B14" s="271"/>
      <c r="C14" s="276"/>
      <c r="D14" s="278" t="s">
        <v>252</v>
      </c>
      <c r="E14" s="121">
        <v>0</v>
      </c>
      <c r="F14" s="121">
        <v>0</v>
      </c>
      <c r="G14" s="121">
        <v>0</v>
      </c>
      <c r="H14" s="116"/>
      <c r="I14" s="117"/>
      <c r="J14" s="117"/>
    </row>
    <row r="15" spans="1:10" ht="11.1" customHeight="1">
      <c r="A15" s="270"/>
      <c r="B15" s="271"/>
      <c r="C15" s="277"/>
      <c r="D15" s="279"/>
      <c r="E15" s="119">
        <f>ROUND(E14*$C$12,2)</f>
        <v>0</v>
      </c>
      <c r="F15" s="119">
        <f t="shared" ref="F15:G15" si="3">ROUND(F14*$C$12,2)</f>
        <v>0</v>
      </c>
      <c r="G15" s="119">
        <f t="shared" si="3"/>
        <v>0</v>
      </c>
      <c r="H15" s="116"/>
      <c r="I15" s="117"/>
      <c r="J15" s="117"/>
    </row>
    <row r="16" spans="1:10" ht="11.1" customHeight="1">
      <c r="A16" s="270">
        <v>3</v>
      </c>
      <c r="B16" s="271" t="s">
        <v>314</v>
      </c>
      <c r="C16" s="275">
        <f>'A3 PLANILHA DE ORÇAMENTO'!H16</f>
        <v>24218.370000000003</v>
      </c>
      <c r="D16" s="278" t="s">
        <v>251</v>
      </c>
      <c r="E16" s="118">
        <v>0.1</v>
      </c>
      <c r="F16" s="118">
        <v>0.45</v>
      </c>
      <c r="G16" s="118">
        <v>0.45</v>
      </c>
      <c r="H16" s="187"/>
      <c r="I16" s="117"/>
      <c r="J16" s="117"/>
    </row>
    <row r="17" spans="1:11" ht="11.1" customHeight="1">
      <c r="A17" s="270"/>
      <c r="B17" s="271"/>
      <c r="C17" s="276"/>
      <c r="D17" s="279"/>
      <c r="E17" s="119">
        <f>ROUND(E16*$C$16,2)-0.01</f>
        <v>2421.83</v>
      </c>
      <c r="F17" s="119">
        <f t="shared" ref="F17:G17" si="4">ROUND(F16*$C$16,2)</f>
        <v>10898.27</v>
      </c>
      <c r="G17" s="119">
        <f t="shared" si="4"/>
        <v>10898.27</v>
      </c>
      <c r="H17" s="116"/>
      <c r="I17" s="117"/>
      <c r="J17" s="117"/>
    </row>
    <row r="18" spans="1:11" ht="11.1" customHeight="1">
      <c r="A18" s="270"/>
      <c r="B18" s="271"/>
      <c r="C18" s="276"/>
      <c r="D18" s="278" t="s">
        <v>252</v>
      </c>
      <c r="E18" s="121">
        <v>0</v>
      </c>
      <c r="F18" s="121">
        <v>0</v>
      </c>
      <c r="G18" s="121">
        <v>0</v>
      </c>
      <c r="H18" s="116"/>
      <c r="I18" s="117"/>
      <c r="J18" s="117"/>
    </row>
    <row r="19" spans="1:11" ht="11.1" customHeight="1">
      <c r="A19" s="270"/>
      <c r="B19" s="271"/>
      <c r="C19" s="277"/>
      <c r="D19" s="279"/>
      <c r="E19" s="119">
        <f>ROUND(E18*$C$16,2)</f>
        <v>0</v>
      </c>
      <c r="F19" s="119">
        <f t="shared" ref="F19:G19" si="5">ROUND(F18*$C$16,2)</f>
        <v>0</v>
      </c>
      <c r="G19" s="119">
        <f t="shared" si="5"/>
        <v>0</v>
      </c>
      <c r="H19" s="116"/>
      <c r="I19" s="117"/>
      <c r="J19" s="117"/>
    </row>
    <row r="20" spans="1:11" ht="11.1" customHeight="1">
      <c r="A20" s="270">
        <v>4</v>
      </c>
      <c r="B20" s="271" t="s">
        <v>315</v>
      </c>
      <c r="C20" s="275">
        <f>'A3 PLANILHA DE ORÇAMENTO'!H49</f>
        <v>457.26</v>
      </c>
      <c r="D20" s="278" t="s">
        <v>251</v>
      </c>
      <c r="E20" s="118">
        <v>0</v>
      </c>
      <c r="F20" s="118">
        <v>0</v>
      </c>
      <c r="G20" s="118">
        <v>1</v>
      </c>
      <c r="H20" s="187"/>
      <c r="I20" s="117"/>
      <c r="J20" s="117"/>
    </row>
    <row r="21" spans="1:11" ht="11.1" customHeight="1">
      <c r="A21" s="270"/>
      <c r="B21" s="271"/>
      <c r="C21" s="276"/>
      <c r="D21" s="279"/>
      <c r="E21" s="119">
        <f>ROUND(E20*$C$20,2)</f>
        <v>0</v>
      </c>
      <c r="F21" s="119">
        <f>ROUND(F20*$C$20,2)</f>
        <v>0</v>
      </c>
      <c r="G21" s="119">
        <f t="shared" ref="G21" si="6">ROUND(G20*$C$20,2)</f>
        <v>457.26</v>
      </c>
      <c r="H21" s="116"/>
      <c r="I21" s="117"/>
      <c r="J21" s="117"/>
    </row>
    <row r="22" spans="1:11" ht="11.1" customHeight="1">
      <c r="A22" s="270"/>
      <c r="B22" s="271"/>
      <c r="C22" s="276"/>
      <c r="D22" s="278" t="s">
        <v>252</v>
      </c>
      <c r="E22" s="121">
        <v>0</v>
      </c>
      <c r="F22" s="121">
        <v>0</v>
      </c>
      <c r="G22" s="121">
        <v>0</v>
      </c>
      <c r="H22" s="116"/>
      <c r="I22" s="117"/>
      <c r="J22" s="117"/>
    </row>
    <row r="23" spans="1:11" ht="11.1" customHeight="1">
      <c r="A23" s="270"/>
      <c r="B23" s="271"/>
      <c r="C23" s="277"/>
      <c r="D23" s="279"/>
      <c r="E23" s="119">
        <f>ROUND(E22*$C$20,2)</f>
        <v>0</v>
      </c>
      <c r="F23" s="119">
        <f t="shared" ref="F23:G23" si="7">ROUND(F22*$C$20,2)</f>
        <v>0</v>
      </c>
      <c r="G23" s="119">
        <f t="shared" si="7"/>
        <v>0</v>
      </c>
      <c r="H23" s="116"/>
      <c r="I23" s="117"/>
      <c r="J23" s="117"/>
    </row>
    <row r="24" spans="1:11" ht="11.1" customHeight="1">
      <c r="A24" s="270">
        <v>5</v>
      </c>
      <c r="B24" s="271" t="s">
        <v>271</v>
      </c>
      <c r="C24" s="275">
        <f>'A3 PLANILHA DE ORÇAMENTO'!H52</f>
        <v>1284.6100000000001</v>
      </c>
      <c r="D24" s="278" t="s">
        <v>251</v>
      </c>
      <c r="E24" s="118">
        <v>0</v>
      </c>
      <c r="F24" s="118">
        <v>1</v>
      </c>
      <c r="G24" s="118">
        <v>0</v>
      </c>
      <c r="H24" s="187"/>
      <c r="I24" s="117"/>
      <c r="J24" s="117"/>
    </row>
    <row r="25" spans="1:11" ht="11.1" customHeight="1">
      <c r="A25" s="270"/>
      <c r="B25" s="271"/>
      <c r="C25" s="276"/>
      <c r="D25" s="279"/>
      <c r="E25" s="119">
        <f>ROUND(E24*$C$24,2)</f>
        <v>0</v>
      </c>
      <c r="F25" s="119">
        <f t="shared" ref="F25:G25" si="8">ROUND(F24*$C$24,2)</f>
        <v>1284.6099999999999</v>
      </c>
      <c r="G25" s="119">
        <f t="shared" si="8"/>
        <v>0</v>
      </c>
      <c r="H25" s="116"/>
      <c r="I25" s="117"/>
      <c r="J25" s="117"/>
    </row>
    <row r="26" spans="1:11" ht="11.1" customHeight="1">
      <c r="A26" s="270"/>
      <c r="B26" s="271"/>
      <c r="C26" s="276"/>
      <c r="D26" s="278" t="s">
        <v>252</v>
      </c>
      <c r="E26" s="121">
        <v>0</v>
      </c>
      <c r="F26" s="121">
        <v>0</v>
      </c>
      <c r="G26" s="121">
        <v>0</v>
      </c>
      <c r="H26" s="116"/>
      <c r="I26" s="117"/>
      <c r="J26" s="117"/>
    </row>
    <row r="27" spans="1:11" ht="11.1" customHeight="1">
      <c r="A27" s="270"/>
      <c r="B27" s="271"/>
      <c r="C27" s="277"/>
      <c r="D27" s="279"/>
      <c r="E27" s="119">
        <f>ROUND(E26*$C$24,2)</f>
        <v>0</v>
      </c>
      <c r="F27" s="119">
        <f t="shared" ref="F27:G27" si="9">ROUND(F26*$C$24,2)</f>
        <v>0</v>
      </c>
      <c r="G27" s="119">
        <f t="shared" si="9"/>
        <v>0</v>
      </c>
      <c r="H27" s="116"/>
      <c r="I27" s="117"/>
      <c r="J27" s="117"/>
    </row>
    <row r="28" spans="1:11" ht="11.25" customHeight="1">
      <c r="A28" s="289" t="s">
        <v>11</v>
      </c>
      <c r="B28" s="290"/>
      <c r="C28" s="293">
        <f>SUM(C8:C27)</f>
        <v>40692.030000000006</v>
      </c>
      <c r="D28" s="123" t="s">
        <v>251</v>
      </c>
      <c r="E28" s="124">
        <f>E9+E13+E17+E21+E25</f>
        <v>9974.31</v>
      </c>
      <c r="F28" s="124">
        <f t="shared" ref="F28:G28" si="10">F9+F13+F17+F21+F25</f>
        <v>15718.960000000001</v>
      </c>
      <c r="G28" s="124">
        <f t="shared" si="10"/>
        <v>14998.76</v>
      </c>
      <c r="I28" s="126"/>
      <c r="J28" s="126"/>
      <c r="K28" s="126"/>
    </row>
    <row r="29" spans="1:11" ht="11.25" customHeight="1">
      <c r="A29" s="291"/>
      <c r="B29" s="292"/>
      <c r="C29" s="294"/>
      <c r="D29" s="123" t="s">
        <v>252</v>
      </c>
      <c r="E29" s="127">
        <f>E11+E15+E19+E23+E27</f>
        <v>0</v>
      </c>
      <c r="F29" s="127">
        <f t="shared" ref="F29:G29" si="11">F11+F15+F19+F23+F27</f>
        <v>0</v>
      </c>
      <c r="G29" s="127">
        <f t="shared" si="11"/>
        <v>0</v>
      </c>
      <c r="I29" s="126"/>
      <c r="J29" s="126"/>
      <c r="K29" s="126"/>
    </row>
    <row r="30" spans="1:11" ht="11.25" customHeight="1">
      <c r="A30" s="289" t="s">
        <v>253</v>
      </c>
      <c r="B30" s="290"/>
      <c r="C30" s="294"/>
      <c r="D30" s="123" t="s">
        <v>251</v>
      </c>
      <c r="E30" s="127">
        <f>E28</f>
        <v>9974.31</v>
      </c>
      <c r="F30" s="127">
        <f>F28+E30</f>
        <v>25693.27</v>
      </c>
      <c r="G30" s="127">
        <f t="shared" ref="G30" si="12">G28+F30</f>
        <v>40692.03</v>
      </c>
      <c r="I30" s="126"/>
      <c r="J30" s="128"/>
      <c r="K30" s="126"/>
    </row>
    <row r="31" spans="1:11" ht="11.25" customHeight="1">
      <c r="A31" s="291"/>
      <c r="B31" s="292"/>
      <c r="C31" s="294"/>
      <c r="D31" s="123" t="s">
        <v>252</v>
      </c>
      <c r="E31" s="127">
        <f>E29</f>
        <v>0</v>
      </c>
      <c r="F31" s="127">
        <f>F29+E31</f>
        <v>0</v>
      </c>
      <c r="G31" s="127">
        <f t="shared" ref="G31" si="13">G29+F31</f>
        <v>0</v>
      </c>
      <c r="I31" s="126"/>
      <c r="J31" s="128"/>
      <c r="K31" s="126"/>
    </row>
    <row r="32" spans="1:11" ht="11.25" customHeight="1">
      <c r="A32" s="289" t="s">
        <v>254</v>
      </c>
      <c r="B32" s="290"/>
      <c r="C32" s="294"/>
      <c r="D32" s="123" t="s">
        <v>251</v>
      </c>
      <c r="E32" s="129">
        <f t="shared" ref="E32:G33" si="14">ROUND(E28/$C$28,4)</f>
        <v>0.24510000000000001</v>
      </c>
      <c r="F32" s="129">
        <f t="shared" si="14"/>
        <v>0.38629999999999998</v>
      </c>
      <c r="G32" s="129">
        <f t="shared" si="14"/>
        <v>0.36859999999999998</v>
      </c>
      <c r="I32" s="126"/>
      <c r="J32" s="126"/>
      <c r="K32" s="126"/>
    </row>
    <row r="33" spans="1:11" ht="11.25" customHeight="1">
      <c r="A33" s="291"/>
      <c r="B33" s="292"/>
      <c r="C33" s="294"/>
      <c r="D33" s="123" t="s">
        <v>252</v>
      </c>
      <c r="E33" s="129">
        <f t="shared" si="14"/>
        <v>0</v>
      </c>
      <c r="F33" s="129">
        <f t="shared" si="14"/>
        <v>0</v>
      </c>
      <c r="G33" s="129">
        <f t="shared" si="14"/>
        <v>0</v>
      </c>
      <c r="I33" s="126"/>
      <c r="J33" s="126"/>
      <c r="K33" s="126"/>
    </row>
    <row r="34" spans="1:11" ht="11.25" customHeight="1">
      <c r="A34" s="289" t="s">
        <v>255</v>
      </c>
      <c r="B34" s="290"/>
      <c r="C34" s="294"/>
      <c r="D34" s="123" t="s">
        <v>251</v>
      </c>
      <c r="E34" s="129">
        <f>E32</f>
        <v>0.24510000000000001</v>
      </c>
      <c r="F34" s="129">
        <f>F32+E34</f>
        <v>0.63139999999999996</v>
      </c>
      <c r="G34" s="129">
        <f t="shared" ref="G34:G35" si="15">G32+F34</f>
        <v>1</v>
      </c>
      <c r="I34" s="126"/>
      <c r="J34" s="126"/>
      <c r="K34" s="126"/>
    </row>
    <row r="35" spans="1:11" ht="11.25" customHeight="1">
      <c r="A35" s="291"/>
      <c r="B35" s="292"/>
      <c r="C35" s="295"/>
      <c r="D35" s="123" t="s">
        <v>252</v>
      </c>
      <c r="E35" s="130">
        <f>E33</f>
        <v>0</v>
      </c>
      <c r="F35" s="130">
        <f>F33+E35</f>
        <v>0</v>
      </c>
      <c r="G35" s="130">
        <f t="shared" si="15"/>
        <v>0</v>
      </c>
      <c r="I35" s="126"/>
      <c r="J35" s="131"/>
      <c r="K35" s="126"/>
    </row>
    <row r="36" spans="1:11" ht="12.95" customHeight="1">
      <c r="A36" s="283" t="s">
        <v>435</v>
      </c>
      <c r="B36" s="283"/>
      <c r="C36" s="283"/>
      <c r="D36" s="283"/>
      <c r="E36" s="283"/>
      <c r="F36" s="283"/>
      <c r="G36" s="283"/>
    </row>
    <row r="37" spans="1:11" ht="12.95" customHeight="1">
      <c r="A37" s="284" t="s">
        <v>238</v>
      </c>
      <c r="B37" s="285"/>
      <c r="C37" s="285"/>
      <c r="D37" s="285"/>
      <c r="E37" s="285"/>
      <c r="F37" s="285"/>
      <c r="G37" s="288"/>
    </row>
    <row r="38" spans="1:11">
      <c r="A38" s="286"/>
      <c r="B38" s="287"/>
      <c r="C38" s="287"/>
      <c r="D38" s="287"/>
      <c r="E38" s="287"/>
      <c r="F38" s="287"/>
      <c r="G38" s="327"/>
    </row>
    <row r="39" spans="1:11">
      <c r="A39" s="284" t="s">
        <v>198</v>
      </c>
      <c r="B39" s="285"/>
      <c r="C39" s="285"/>
      <c r="D39" s="285"/>
      <c r="E39" s="285"/>
      <c r="F39" s="285"/>
      <c r="G39" s="288"/>
    </row>
    <row r="40" spans="1:11">
      <c r="A40" s="132"/>
      <c r="B40" s="126"/>
      <c r="C40" s="126"/>
      <c r="D40" s="126"/>
      <c r="E40" s="128"/>
      <c r="F40" s="128"/>
      <c r="G40" s="133"/>
    </row>
    <row r="41" spans="1:11">
      <c r="A41" s="132"/>
      <c r="B41" s="126"/>
      <c r="C41" s="126"/>
      <c r="D41" s="126"/>
      <c r="E41" s="134"/>
      <c r="F41" s="134"/>
      <c r="G41" s="135"/>
    </row>
    <row r="42" spans="1:11">
      <c r="A42" s="132"/>
      <c r="B42" s="126"/>
      <c r="C42" s="126"/>
      <c r="D42" s="126"/>
      <c r="E42" s="117"/>
      <c r="F42" s="117"/>
      <c r="G42" s="136"/>
    </row>
    <row r="43" spans="1:11">
      <c r="A43" s="137"/>
      <c r="B43" s="138"/>
      <c r="C43" s="138"/>
      <c r="D43" s="138"/>
      <c r="E43" s="139"/>
      <c r="F43" s="139"/>
      <c r="G43" s="140"/>
    </row>
    <row r="44" spans="1:11">
      <c r="B44" s="126"/>
      <c r="C44" s="126"/>
      <c r="D44" s="126"/>
      <c r="E44" s="117"/>
      <c r="F44" s="117"/>
      <c r="G44" s="117"/>
    </row>
    <row r="45" spans="1:11">
      <c r="B45" s="126"/>
      <c r="C45" s="126"/>
      <c r="D45" s="126"/>
      <c r="E45" s="126"/>
      <c r="F45" s="126"/>
      <c r="G45" s="126"/>
    </row>
  </sheetData>
  <mergeCells count="43">
    <mergeCell ref="A36:G36"/>
    <mergeCell ref="A37:G37"/>
    <mergeCell ref="A38:G38"/>
    <mergeCell ref="A39:G39"/>
    <mergeCell ref="A28:B29"/>
    <mergeCell ref="C28:C35"/>
    <mergeCell ref="A30:B31"/>
    <mergeCell ref="A32:B33"/>
    <mergeCell ref="A34:B35"/>
    <mergeCell ref="A24:A27"/>
    <mergeCell ref="B20:B23"/>
    <mergeCell ref="C24:C27"/>
    <mergeCell ref="D24:D25"/>
    <mergeCell ref="D26:D27"/>
    <mergeCell ref="A20:A23"/>
    <mergeCell ref="C20:C23"/>
    <mergeCell ref="D20:D21"/>
    <mergeCell ref="D22:D23"/>
    <mergeCell ref="B24:B27"/>
    <mergeCell ref="B16:B19"/>
    <mergeCell ref="C16:C19"/>
    <mergeCell ref="D16:D17"/>
    <mergeCell ref="D18:D19"/>
    <mergeCell ref="A12:A15"/>
    <mergeCell ref="B12:B15"/>
    <mergeCell ref="C12:C15"/>
    <mergeCell ref="D12:D13"/>
    <mergeCell ref="D14:D15"/>
    <mergeCell ref="A16:A19"/>
    <mergeCell ref="A4:B4"/>
    <mergeCell ref="C4:G4"/>
    <mergeCell ref="A1:G1"/>
    <mergeCell ref="A2:B2"/>
    <mergeCell ref="C2:G2"/>
    <mergeCell ref="A3:B3"/>
    <mergeCell ref="C3:G3"/>
    <mergeCell ref="A5:B5"/>
    <mergeCell ref="C5:G5"/>
    <mergeCell ref="A8:A11"/>
    <mergeCell ref="B8:B11"/>
    <mergeCell ref="C8:C11"/>
    <mergeCell ref="D8:D9"/>
    <mergeCell ref="D10:D11"/>
  </mergeCells>
  <conditionalFormatting sqref="E8:G8">
    <cfRule type="cellIs" dxfId="27" priority="46" operator="between">
      <formula>0.001</formula>
      <formula>1</formula>
    </cfRule>
  </conditionalFormatting>
  <conditionalFormatting sqref="E8:G8">
    <cfRule type="cellIs" dxfId="26" priority="45" operator="greaterThan">
      <formula>1</formula>
    </cfRule>
  </conditionalFormatting>
  <conditionalFormatting sqref="F20:G20">
    <cfRule type="cellIs" dxfId="25" priority="29" operator="greaterThan">
      <formula>1</formula>
    </cfRule>
  </conditionalFormatting>
  <conditionalFormatting sqref="E12">
    <cfRule type="cellIs" dxfId="24" priority="44" operator="between">
      <formula>0.001</formula>
      <formula>1</formula>
    </cfRule>
  </conditionalFormatting>
  <conditionalFormatting sqref="E12">
    <cfRule type="cellIs" dxfId="23" priority="43" operator="greaterThan">
      <formula>1</formula>
    </cfRule>
  </conditionalFormatting>
  <conditionalFormatting sqref="E20">
    <cfRule type="cellIs" dxfId="22" priority="39" operator="greaterThan">
      <formula>1</formula>
    </cfRule>
  </conditionalFormatting>
  <conditionalFormatting sqref="E16">
    <cfRule type="cellIs" dxfId="21" priority="42" operator="between">
      <formula>0.001</formula>
      <formula>1</formula>
    </cfRule>
  </conditionalFormatting>
  <conditionalFormatting sqref="E16">
    <cfRule type="cellIs" dxfId="20" priority="41" operator="greaterThan">
      <formula>1</formula>
    </cfRule>
  </conditionalFormatting>
  <conditionalFormatting sqref="E20">
    <cfRule type="cellIs" dxfId="19" priority="40" operator="between">
      <formula>0.001</formula>
      <formula>1</formula>
    </cfRule>
  </conditionalFormatting>
  <conditionalFormatting sqref="E24">
    <cfRule type="cellIs" dxfId="18" priority="38" operator="between">
      <formula>0.001</formula>
      <formula>1</formula>
    </cfRule>
  </conditionalFormatting>
  <conditionalFormatting sqref="E24">
    <cfRule type="cellIs" dxfId="17" priority="37" operator="greaterThan">
      <formula>1</formula>
    </cfRule>
  </conditionalFormatting>
  <conditionalFormatting sqref="F24:G24">
    <cfRule type="cellIs" dxfId="16" priority="27" operator="greaterThan">
      <formula>1</formula>
    </cfRule>
  </conditionalFormatting>
  <conditionalFormatting sqref="F16:G16">
    <cfRule type="cellIs" dxfId="15" priority="31" operator="greaterThan">
      <formula>1</formula>
    </cfRule>
  </conditionalFormatting>
  <conditionalFormatting sqref="F12:G12">
    <cfRule type="cellIs" dxfId="14" priority="34" operator="between">
      <formula>0.001</formula>
      <formula>1</formula>
    </cfRule>
  </conditionalFormatting>
  <conditionalFormatting sqref="F12:G12">
    <cfRule type="cellIs" dxfId="13" priority="33" operator="greaterThan">
      <formula>1</formula>
    </cfRule>
  </conditionalFormatting>
  <conditionalFormatting sqref="F24:G24">
    <cfRule type="cellIs" dxfId="12" priority="28" operator="between">
      <formula>0.001</formula>
      <formula>1</formula>
    </cfRule>
  </conditionalFormatting>
  <conditionalFormatting sqref="F16:G16">
    <cfRule type="cellIs" dxfId="11" priority="32" operator="between">
      <formula>0.001</formula>
      <formula>1</formula>
    </cfRule>
  </conditionalFormatting>
  <conditionalFormatting sqref="F20:G20">
    <cfRule type="cellIs" dxfId="10" priority="30" operator="between">
      <formula>0.001</formula>
      <formula>1</formula>
    </cfRule>
  </conditionalFormatting>
  <conditionalFormatting sqref="E14:G14">
    <cfRule type="cellIs" dxfId="9" priority="21" operator="greaterThan">
      <formula>1</formula>
    </cfRule>
  </conditionalFormatting>
  <conditionalFormatting sqref="E18:G18">
    <cfRule type="cellIs" dxfId="8" priority="19" operator="greaterThan">
      <formula>1</formula>
    </cfRule>
  </conditionalFormatting>
  <conditionalFormatting sqref="E26:G26">
    <cfRule type="cellIs" dxfId="7" priority="15" operator="greaterThan">
      <formula>1</formula>
    </cfRule>
  </conditionalFormatting>
  <conditionalFormatting sqref="E10:G10">
    <cfRule type="cellIs" dxfId="6" priority="24" operator="between">
      <formula>0.0001</formula>
      <formula>1</formula>
    </cfRule>
  </conditionalFormatting>
  <conditionalFormatting sqref="E10:G10">
    <cfRule type="cellIs" dxfId="5" priority="23" operator="greaterThan">
      <formula>1</formula>
    </cfRule>
  </conditionalFormatting>
  <conditionalFormatting sqref="E14:G14">
    <cfRule type="cellIs" dxfId="4" priority="22" operator="between">
      <formula>0.0001</formula>
      <formula>1</formula>
    </cfRule>
  </conditionalFormatting>
  <conditionalFormatting sqref="E18:G18">
    <cfRule type="cellIs" dxfId="3" priority="20" operator="between">
      <formula>0.0001</formula>
      <formula>1</formula>
    </cfRule>
  </conditionalFormatting>
  <conditionalFormatting sqref="E22:G22">
    <cfRule type="cellIs" dxfId="2" priority="18" operator="between">
      <formula>0.0001</formula>
      <formula>1</formula>
    </cfRule>
  </conditionalFormatting>
  <conditionalFormatting sqref="E22:G22">
    <cfRule type="cellIs" dxfId="1" priority="17" operator="greaterThan">
      <formula>1</formula>
    </cfRule>
  </conditionalFormatting>
  <conditionalFormatting sqref="E26:G26">
    <cfRule type="cellIs" dxfId="0" priority="16" operator="between">
      <formula>0.0001</formula>
      <formula>1</formula>
    </cfRule>
  </conditionalFormatting>
  <printOptions horizontalCentered="1"/>
  <pageMargins left="0.59055118110236227" right="0.39370078740157483" top="1.3779527559055118" bottom="0.70866141732283472" header="0.19685039370078741" footer="0.19685039370078741"/>
  <pageSetup paperSize="9" fitToHeight="0" orientation="portrait" r:id="rId1"/>
  <headerFooter>
    <oddHeader>&amp;C&amp;"Arial,Normal"&amp;7&amp;G 
MINISTÉRIO DA EDUCAÇÃO
SECRETARIA DE EDUCAÇÃO PROFISSIONAL E TECNOLÓGICA
INSTITUTO FEDERAL DE EDUCAÇÃO, CIÊNCIA E TEC. DE RORAIMA
DEPARTAMENTO TÉCNICO DE ENGENHARIA E OBRAS - DETEO</oddHeader>
    <oddFooter>&amp;C&amp;"Arial,Normal"&amp;7Pág. &amp;P de &amp;N
Rua: Fernão Dias Paes Leme, nº 11, Bairro: Calungá - Boa Vista-RR - CEP 69.303-220
E-mail: licitacoes@ifrr.edu.br - Fone: (95) 3623-1910</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6"/>
  <sheetViews>
    <sheetView tabSelected="1" view="pageLayout" topLeftCell="A10" zoomScale="130" zoomScaleNormal="160" zoomScaleSheetLayoutView="115" zoomScalePageLayoutView="130" workbookViewId="0">
      <selection activeCell="C4" sqref="C4:H4"/>
    </sheetView>
  </sheetViews>
  <sheetFormatPr defaultColWidth="9.140625" defaultRowHeight="11.25" customHeight="1" outlineLevelRow="1"/>
  <cols>
    <col min="1" max="1" width="4.7109375" style="38" bestFit="1" customWidth="1"/>
    <col min="2" max="2" width="6.7109375" style="52" customWidth="1"/>
    <col min="3" max="3" width="37" style="42" customWidth="1"/>
    <col min="4" max="4" width="4" style="38" customWidth="1"/>
    <col min="5" max="5" width="8" style="40" customWidth="1"/>
    <col min="6" max="6" width="8" style="41" customWidth="1"/>
    <col min="7" max="7" width="8.5703125" style="41" customWidth="1"/>
    <col min="8" max="8" width="10" style="41" customWidth="1"/>
    <col min="9" max="9" width="7.7109375" style="7" customWidth="1"/>
    <col min="10" max="10" width="8" style="7" customWidth="1"/>
    <col min="11" max="11" width="10" style="7" customWidth="1"/>
    <col min="12" max="12" width="6.85546875" style="7" customWidth="1"/>
    <col min="13" max="13" width="8" style="7" customWidth="1"/>
    <col min="14" max="16384" width="9.140625" style="7"/>
  </cols>
  <sheetData>
    <row r="1" spans="1:14">
      <c r="A1" s="204" t="s">
        <v>434</v>
      </c>
      <c r="B1" s="204"/>
      <c r="C1" s="204"/>
      <c r="D1" s="204"/>
      <c r="E1" s="204"/>
      <c r="F1" s="204"/>
      <c r="G1" s="204"/>
      <c r="H1" s="204"/>
      <c r="I1" s="204"/>
      <c r="J1" s="204"/>
      <c r="K1" s="204"/>
      <c r="L1" s="204"/>
      <c r="M1" s="204"/>
      <c r="N1" s="204"/>
    </row>
    <row r="2" spans="1:14" ht="11.25" customHeight="1">
      <c r="A2" s="321" t="s">
        <v>231</v>
      </c>
      <c r="B2" s="322"/>
      <c r="C2" s="323" t="s">
        <v>237</v>
      </c>
      <c r="D2" s="324"/>
      <c r="E2" s="324"/>
      <c r="F2" s="324"/>
      <c r="G2" s="324"/>
      <c r="H2" s="325"/>
      <c r="I2" s="326" t="s">
        <v>279</v>
      </c>
      <c r="J2" s="326"/>
      <c r="K2" s="326"/>
      <c r="L2" s="326"/>
      <c r="M2" s="326"/>
      <c r="N2" s="326"/>
    </row>
    <row r="3" spans="1:14" ht="11.25" customHeight="1">
      <c r="A3" s="199" t="s">
        <v>230</v>
      </c>
      <c r="B3" s="200"/>
      <c r="C3" s="201" t="s">
        <v>228</v>
      </c>
      <c r="D3" s="202"/>
      <c r="E3" s="202"/>
      <c r="F3" s="202"/>
      <c r="G3" s="202"/>
      <c r="H3" s="203"/>
      <c r="I3" s="165" t="s">
        <v>280</v>
      </c>
      <c r="J3" s="270" t="s">
        <v>436</v>
      </c>
      <c r="K3" s="270"/>
      <c r="L3" s="320" t="s">
        <v>281</v>
      </c>
      <c r="M3" s="320"/>
      <c r="N3" s="320"/>
    </row>
    <row r="4" spans="1:14" ht="11.25" customHeight="1">
      <c r="A4" s="199" t="s">
        <v>224</v>
      </c>
      <c r="B4" s="200"/>
      <c r="C4" s="201" t="s">
        <v>229</v>
      </c>
      <c r="D4" s="202"/>
      <c r="E4" s="202"/>
      <c r="F4" s="202"/>
      <c r="G4" s="202"/>
      <c r="H4" s="203"/>
      <c r="I4" s="165" t="s">
        <v>282</v>
      </c>
      <c r="J4" s="270" t="s">
        <v>283</v>
      </c>
      <c r="K4" s="270"/>
      <c r="L4" s="270" t="s">
        <v>284</v>
      </c>
      <c r="M4" s="270"/>
      <c r="N4" s="270"/>
    </row>
    <row r="5" spans="1:14" ht="11.25" customHeight="1">
      <c r="A5" s="199" t="s">
        <v>225</v>
      </c>
      <c r="B5" s="200"/>
      <c r="C5" s="201" t="s">
        <v>235</v>
      </c>
      <c r="D5" s="202"/>
      <c r="E5" s="202"/>
      <c r="F5" s="202"/>
      <c r="G5" s="202"/>
      <c r="H5" s="203"/>
      <c r="I5" s="315" t="s">
        <v>285</v>
      </c>
      <c r="J5" s="315"/>
      <c r="K5" s="166">
        <v>0</v>
      </c>
      <c r="L5" s="320" t="s">
        <v>286</v>
      </c>
      <c r="M5" s="320"/>
      <c r="N5" s="320"/>
    </row>
    <row r="6" spans="1:14" ht="11.25" customHeight="1">
      <c r="A6" s="313" t="s">
        <v>236</v>
      </c>
      <c r="B6" s="314"/>
      <c r="C6" s="214" t="s">
        <v>234</v>
      </c>
      <c r="D6" s="215"/>
      <c r="E6" s="164" t="s">
        <v>287</v>
      </c>
      <c r="F6" s="77">
        <v>0.25</v>
      </c>
      <c r="G6" s="164" t="s">
        <v>288</v>
      </c>
      <c r="H6" s="77">
        <v>0</v>
      </c>
      <c r="I6" s="315" t="s">
        <v>289</v>
      </c>
      <c r="J6" s="315"/>
      <c r="K6" s="166">
        <v>0</v>
      </c>
      <c r="L6" s="270" t="s">
        <v>290</v>
      </c>
      <c r="M6" s="270"/>
      <c r="N6" s="270"/>
    </row>
    <row r="7" spans="1:14" ht="11.25" customHeight="1">
      <c r="A7" s="316" t="s">
        <v>291</v>
      </c>
      <c r="B7" s="317"/>
      <c r="C7" s="317"/>
      <c r="D7" s="317"/>
      <c r="E7" s="317"/>
      <c r="F7" s="317"/>
      <c r="G7" s="317"/>
      <c r="H7" s="318"/>
      <c r="I7" s="319" t="s">
        <v>292</v>
      </c>
      <c r="J7" s="319"/>
      <c r="K7" s="319"/>
      <c r="L7" s="319" t="s">
        <v>293</v>
      </c>
      <c r="M7" s="319"/>
      <c r="N7" s="319"/>
    </row>
    <row r="8" spans="1:14" ht="11.25" customHeight="1">
      <c r="A8" s="72" t="s">
        <v>0</v>
      </c>
      <c r="B8" s="71" t="s">
        <v>13</v>
      </c>
      <c r="C8" s="72" t="s">
        <v>1</v>
      </c>
      <c r="D8" s="72" t="s">
        <v>6</v>
      </c>
      <c r="E8" s="73" t="s">
        <v>232</v>
      </c>
      <c r="F8" s="73" t="s">
        <v>222</v>
      </c>
      <c r="G8" s="73" t="s">
        <v>223</v>
      </c>
      <c r="H8" s="73" t="s">
        <v>195</v>
      </c>
      <c r="I8" s="54" t="s">
        <v>294</v>
      </c>
      <c r="J8" s="54" t="s">
        <v>295</v>
      </c>
      <c r="K8" s="54" t="s">
        <v>195</v>
      </c>
      <c r="L8" s="54" t="s">
        <v>294</v>
      </c>
      <c r="M8" s="54" t="s">
        <v>295</v>
      </c>
      <c r="N8" s="54" t="s">
        <v>195</v>
      </c>
    </row>
    <row r="9" spans="1:14" ht="11.25" customHeight="1">
      <c r="A9" s="55">
        <v>1</v>
      </c>
      <c r="B9" s="48"/>
      <c r="C9" s="56" t="s">
        <v>244</v>
      </c>
      <c r="D9" s="57"/>
      <c r="E9" s="58"/>
      <c r="F9" s="58"/>
      <c r="G9" s="59"/>
      <c r="H9" s="66">
        <f>SUM(H10:H12)</f>
        <v>375</v>
      </c>
      <c r="I9" s="167"/>
      <c r="J9" s="59"/>
      <c r="K9" s="66">
        <f>SUM(K10:K12)</f>
        <v>150</v>
      </c>
      <c r="L9" s="167"/>
      <c r="M9" s="59"/>
      <c r="N9" s="66">
        <f>SUM(N10:N12)</f>
        <v>0</v>
      </c>
    </row>
    <row r="10" spans="1:14" ht="11.25" customHeight="1" outlineLevel="1">
      <c r="A10" s="26" t="s">
        <v>3</v>
      </c>
      <c r="B10" s="46" t="s">
        <v>207</v>
      </c>
      <c r="C10" s="28" t="s">
        <v>246</v>
      </c>
      <c r="D10" s="27" t="s">
        <v>15</v>
      </c>
      <c r="E10" s="60">
        <v>10</v>
      </c>
      <c r="F10" s="61">
        <v>10</v>
      </c>
      <c r="G10" s="61">
        <f>ROUND(F10*(1+$F$6),2)</f>
        <v>12.5</v>
      </c>
      <c r="H10" s="67">
        <f>ROUND(E10*G10,2)</f>
        <v>125</v>
      </c>
      <c r="I10" s="168">
        <v>0.5</v>
      </c>
      <c r="J10" s="61">
        <v>10</v>
      </c>
      <c r="K10" s="67">
        <f>ROUND(J10*G10,2)</f>
        <v>125</v>
      </c>
      <c r="L10" s="168">
        <f>ROUND(N10/H10,4)</f>
        <v>0</v>
      </c>
      <c r="M10" s="61">
        <v>0</v>
      </c>
      <c r="N10" s="67">
        <f>ROUND(M10*G10,2)</f>
        <v>0</v>
      </c>
    </row>
    <row r="11" spans="1:14" ht="11.25" customHeight="1" outlineLevel="1">
      <c r="A11" s="26" t="s">
        <v>2</v>
      </c>
      <c r="B11" s="47" t="s">
        <v>208</v>
      </c>
      <c r="C11" s="28" t="s">
        <v>247</v>
      </c>
      <c r="D11" s="29" t="s">
        <v>17</v>
      </c>
      <c r="E11" s="62">
        <v>10</v>
      </c>
      <c r="F11" s="63">
        <v>10</v>
      </c>
      <c r="G11" s="61">
        <f t="shared" ref="G11:G12" si="0">ROUND(F11*(1+$F$6),2)</f>
        <v>12.5</v>
      </c>
      <c r="H11" s="67">
        <f t="shared" ref="H11:H12" si="1">ROUND(E11*G11,2)</f>
        <v>125</v>
      </c>
      <c r="I11" s="168">
        <v>0.5</v>
      </c>
      <c r="J11" s="61">
        <v>1</v>
      </c>
      <c r="K11" s="67">
        <f>ROUND(J11*G11,2)</f>
        <v>12.5</v>
      </c>
      <c r="L11" s="168">
        <f>ROUND(N11/H11,4)</f>
        <v>0</v>
      </c>
      <c r="M11" s="61">
        <v>0</v>
      </c>
      <c r="N11" s="67">
        <f>ROUND(M11*G11,2)</f>
        <v>0</v>
      </c>
    </row>
    <row r="12" spans="1:14" ht="11.25" customHeight="1" outlineLevel="1">
      <c r="A12" s="26" t="s">
        <v>7</v>
      </c>
      <c r="B12" s="47" t="s">
        <v>245</v>
      </c>
      <c r="C12" s="28" t="s">
        <v>248</v>
      </c>
      <c r="D12" s="31" t="s">
        <v>16</v>
      </c>
      <c r="E12" s="64">
        <v>10</v>
      </c>
      <c r="F12" s="63">
        <v>10</v>
      </c>
      <c r="G12" s="61">
        <f t="shared" si="0"/>
        <v>12.5</v>
      </c>
      <c r="H12" s="67">
        <f t="shared" si="1"/>
        <v>125</v>
      </c>
      <c r="I12" s="168">
        <v>0.5</v>
      </c>
      <c r="J12" s="61">
        <v>1</v>
      </c>
      <c r="K12" s="67">
        <f>ROUND(J12*G12,2)</f>
        <v>12.5</v>
      </c>
      <c r="L12" s="168">
        <f>ROUND(N12/H12,4)</f>
        <v>0</v>
      </c>
      <c r="M12" s="61">
        <v>0</v>
      </c>
      <c r="N12" s="67">
        <f>ROUND(M12*G12,2)</f>
        <v>0</v>
      </c>
    </row>
    <row r="13" spans="1:14" ht="11.25" customHeight="1">
      <c r="A13" s="55">
        <v>2</v>
      </c>
      <c r="B13" s="48"/>
      <c r="C13" s="56" t="s">
        <v>201</v>
      </c>
      <c r="D13" s="57"/>
      <c r="E13" s="58"/>
      <c r="F13" s="58"/>
      <c r="G13" s="59"/>
      <c r="H13" s="66">
        <f>SUM(H14:H16)</f>
        <v>375</v>
      </c>
      <c r="I13" s="167"/>
      <c r="J13" s="59"/>
      <c r="K13" s="66">
        <f>SUM(K14:K16)</f>
        <v>37.5</v>
      </c>
      <c r="L13" s="167"/>
      <c r="M13" s="59"/>
      <c r="N13" s="66">
        <f>SUM(N14:N16)</f>
        <v>0</v>
      </c>
    </row>
    <row r="14" spans="1:14" ht="11.25" customHeight="1" outlineLevel="1">
      <c r="A14" s="26" t="s">
        <v>9</v>
      </c>
      <c r="B14" s="46" t="s">
        <v>221</v>
      </c>
      <c r="C14" s="28" t="s">
        <v>200</v>
      </c>
      <c r="D14" s="27" t="s">
        <v>15</v>
      </c>
      <c r="E14" s="60">
        <v>10</v>
      </c>
      <c r="F14" s="61">
        <v>10</v>
      </c>
      <c r="G14" s="61">
        <f t="shared" ref="G14:G16" si="2">ROUND(F14*(1+$F$6),2)</f>
        <v>12.5</v>
      </c>
      <c r="H14" s="67">
        <f t="shared" ref="H14:H16" si="3">ROUND(E14*G14,2)</f>
        <v>125</v>
      </c>
      <c r="I14" s="168">
        <v>0.5</v>
      </c>
      <c r="J14" s="61">
        <v>1</v>
      </c>
      <c r="K14" s="67">
        <f>ROUND(J14*G14,2)</f>
        <v>12.5</v>
      </c>
      <c r="L14" s="168">
        <f>ROUND(N14/H14,4)</f>
        <v>0</v>
      </c>
      <c r="M14" s="61">
        <v>0</v>
      </c>
      <c r="N14" s="67">
        <f>ROUND(M14*G14,2)</f>
        <v>0</v>
      </c>
    </row>
    <row r="15" spans="1:14" ht="11.25" customHeight="1" outlineLevel="1">
      <c r="A15" s="26" t="s">
        <v>12</v>
      </c>
      <c r="B15" s="47" t="s">
        <v>199</v>
      </c>
      <c r="C15" s="28" t="s">
        <v>200</v>
      </c>
      <c r="D15" s="29" t="s">
        <v>17</v>
      </c>
      <c r="E15" s="62">
        <v>10</v>
      </c>
      <c r="F15" s="63">
        <v>10</v>
      </c>
      <c r="G15" s="61">
        <f t="shared" si="2"/>
        <v>12.5</v>
      </c>
      <c r="H15" s="67">
        <f t="shared" si="3"/>
        <v>125</v>
      </c>
      <c r="I15" s="168">
        <v>0.5</v>
      </c>
      <c r="J15" s="61">
        <v>1</v>
      </c>
      <c r="K15" s="67">
        <f>ROUND(J15*G15,2)</f>
        <v>12.5</v>
      </c>
      <c r="L15" s="168">
        <f>ROUND(N15/H15,4)</f>
        <v>0</v>
      </c>
      <c r="M15" s="61">
        <v>0</v>
      </c>
      <c r="N15" s="67">
        <f>ROUND(M15*G15,2)</f>
        <v>0</v>
      </c>
    </row>
    <row r="16" spans="1:14" ht="11.25" customHeight="1" outlineLevel="1">
      <c r="A16" s="26" t="s">
        <v>18</v>
      </c>
      <c r="B16" s="47" t="s">
        <v>199</v>
      </c>
      <c r="C16" s="28" t="s">
        <v>200</v>
      </c>
      <c r="D16" s="31" t="s">
        <v>16</v>
      </c>
      <c r="E16" s="64">
        <v>10</v>
      </c>
      <c r="F16" s="63">
        <v>10</v>
      </c>
      <c r="G16" s="61">
        <f t="shared" si="2"/>
        <v>12.5</v>
      </c>
      <c r="H16" s="67">
        <f t="shared" si="3"/>
        <v>125</v>
      </c>
      <c r="I16" s="168">
        <v>0.5</v>
      </c>
      <c r="J16" s="61">
        <v>1</v>
      </c>
      <c r="K16" s="67">
        <f>ROUND(J16*G16,2)</f>
        <v>12.5</v>
      </c>
      <c r="L16" s="168">
        <f>ROUND(N16/H16,4)</f>
        <v>0</v>
      </c>
      <c r="M16" s="61">
        <v>0</v>
      </c>
      <c r="N16" s="67">
        <f>ROUND(M16*G16,2)</f>
        <v>0</v>
      </c>
    </row>
    <row r="17" spans="1:14" ht="11.25" customHeight="1">
      <c r="A17" s="55">
        <v>3</v>
      </c>
      <c r="B17" s="48"/>
      <c r="C17" s="56" t="s">
        <v>201</v>
      </c>
      <c r="D17" s="57"/>
      <c r="E17" s="58"/>
      <c r="F17" s="58"/>
      <c r="G17" s="59"/>
      <c r="H17" s="66">
        <f>SUM(H18:H22)</f>
        <v>500</v>
      </c>
      <c r="I17" s="167"/>
      <c r="J17" s="59"/>
      <c r="K17" s="66">
        <f>SUM(K18:K22)</f>
        <v>50</v>
      </c>
      <c r="L17" s="167"/>
      <c r="M17" s="59"/>
      <c r="N17" s="66">
        <f>SUM(N18:N22)</f>
        <v>0</v>
      </c>
    </row>
    <row r="18" spans="1:14" ht="11.25" hidden="1" customHeight="1" outlineLevel="1">
      <c r="A18" s="26" t="s">
        <v>19</v>
      </c>
      <c r="B18" s="47" t="s">
        <v>199</v>
      </c>
      <c r="C18" s="28" t="s">
        <v>203</v>
      </c>
      <c r="D18" s="29"/>
      <c r="E18" s="62"/>
      <c r="F18" s="63"/>
      <c r="G18" s="61">
        <f t="shared" ref="G18:G22" si="4">ROUND(F18*(1+$F$6),2)</f>
        <v>0</v>
      </c>
      <c r="H18" s="67">
        <f t="shared" ref="H18:H22" si="5">ROUND(E18*G18,2)</f>
        <v>0</v>
      </c>
      <c r="I18" s="169"/>
      <c r="J18" s="61">
        <f t="shared" ref="J18" si="6">ROUND(I18*(1+$F$6),2)</f>
        <v>0</v>
      </c>
      <c r="K18" s="67">
        <f t="shared" ref="K18" si="7">ROUND(H18*J18,2)</f>
        <v>0</v>
      </c>
      <c r="L18" s="169"/>
      <c r="M18" s="61">
        <f t="shared" ref="M18" si="8">ROUND(L18*(1+$F$6),2)</f>
        <v>0</v>
      </c>
      <c r="N18" s="67">
        <f t="shared" ref="N18" si="9">ROUND(K18*M18,2)</f>
        <v>0</v>
      </c>
    </row>
    <row r="19" spans="1:14" ht="11.25" hidden="1" customHeight="1" outlineLevel="1">
      <c r="A19" s="26" t="s">
        <v>202</v>
      </c>
      <c r="B19" s="46" t="s">
        <v>199</v>
      </c>
      <c r="C19" s="28" t="s">
        <v>200</v>
      </c>
      <c r="D19" s="31" t="s">
        <v>16</v>
      </c>
      <c r="E19" s="64">
        <v>10</v>
      </c>
      <c r="F19" s="63">
        <v>10</v>
      </c>
      <c r="G19" s="61">
        <f t="shared" si="4"/>
        <v>12.5</v>
      </c>
      <c r="H19" s="67">
        <f t="shared" si="5"/>
        <v>125</v>
      </c>
      <c r="I19" s="168">
        <v>0.5</v>
      </c>
      <c r="J19" s="61">
        <v>1</v>
      </c>
      <c r="K19" s="67">
        <f>ROUND(J19*G19,2)</f>
        <v>12.5</v>
      </c>
      <c r="L19" s="168">
        <f>ROUND(N19/H19,4)</f>
        <v>0</v>
      </c>
      <c r="M19" s="61">
        <v>0</v>
      </c>
      <c r="N19" s="67">
        <f>ROUND(M19*G19,2)</f>
        <v>0</v>
      </c>
    </row>
    <row r="20" spans="1:14" ht="11.25" hidden="1" customHeight="1" outlineLevel="1">
      <c r="A20" s="26" t="s">
        <v>204</v>
      </c>
      <c r="B20" s="47" t="s">
        <v>199</v>
      </c>
      <c r="C20" s="28" t="s">
        <v>200</v>
      </c>
      <c r="D20" s="31" t="s">
        <v>16</v>
      </c>
      <c r="E20" s="64">
        <v>10</v>
      </c>
      <c r="F20" s="63">
        <v>10</v>
      </c>
      <c r="G20" s="61">
        <f t="shared" si="4"/>
        <v>12.5</v>
      </c>
      <c r="H20" s="67">
        <f t="shared" si="5"/>
        <v>125</v>
      </c>
      <c r="I20" s="168">
        <v>0.5</v>
      </c>
      <c r="J20" s="61">
        <v>1</v>
      </c>
      <c r="K20" s="67">
        <f>ROUND(J20*G20,2)</f>
        <v>12.5</v>
      </c>
      <c r="L20" s="168">
        <f>ROUND(N20/H20,4)</f>
        <v>0</v>
      </c>
      <c r="M20" s="61">
        <v>0</v>
      </c>
      <c r="N20" s="67">
        <f>ROUND(M20*G20,2)</f>
        <v>0</v>
      </c>
    </row>
    <row r="21" spans="1:14" ht="11.25" hidden="1" customHeight="1" outlineLevel="1">
      <c r="A21" s="26" t="s">
        <v>20</v>
      </c>
      <c r="B21" s="47" t="s">
        <v>199</v>
      </c>
      <c r="C21" s="28" t="s">
        <v>200</v>
      </c>
      <c r="D21" s="31" t="s">
        <v>16</v>
      </c>
      <c r="E21" s="64">
        <v>10</v>
      </c>
      <c r="F21" s="63">
        <v>10</v>
      </c>
      <c r="G21" s="61">
        <f t="shared" si="4"/>
        <v>12.5</v>
      </c>
      <c r="H21" s="67">
        <f t="shared" si="5"/>
        <v>125</v>
      </c>
      <c r="I21" s="168">
        <v>0.5</v>
      </c>
      <c r="J21" s="61">
        <v>1</v>
      </c>
      <c r="K21" s="67">
        <f>ROUND(J21*G21,2)</f>
        <v>12.5</v>
      </c>
      <c r="L21" s="168">
        <f>ROUND(N21/H21,4)</f>
        <v>0</v>
      </c>
      <c r="M21" s="61">
        <v>0</v>
      </c>
      <c r="N21" s="67">
        <f>ROUND(M21*G21,2)</f>
        <v>0</v>
      </c>
    </row>
    <row r="22" spans="1:14" ht="11.25" hidden="1" customHeight="1" outlineLevel="1">
      <c r="A22" s="26" t="s">
        <v>21</v>
      </c>
      <c r="B22" s="47" t="s">
        <v>199</v>
      </c>
      <c r="C22" s="28" t="s">
        <v>200</v>
      </c>
      <c r="D22" s="31" t="s">
        <v>16</v>
      </c>
      <c r="E22" s="64">
        <v>10</v>
      </c>
      <c r="F22" s="63">
        <v>10</v>
      </c>
      <c r="G22" s="61">
        <f t="shared" si="4"/>
        <v>12.5</v>
      </c>
      <c r="H22" s="67">
        <f t="shared" si="5"/>
        <v>125</v>
      </c>
      <c r="I22" s="168">
        <v>0.5</v>
      </c>
      <c r="J22" s="61">
        <v>1</v>
      </c>
      <c r="K22" s="67">
        <f>ROUND(J22*G22,2)</f>
        <v>12.5</v>
      </c>
      <c r="L22" s="168">
        <f>ROUND(N22/H22,4)</f>
        <v>0</v>
      </c>
      <c r="M22" s="61">
        <v>0</v>
      </c>
      <c r="N22" s="67">
        <f>ROUND(M22*G22,2)</f>
        <v>0</v>
      </c>
    </row>
    <row r="23" spans="1:14" ht="11.25" customHeight="1" collapsed="1">
      <c r="A23" s="55">
        <v>4</v>
      </c>
      <c r="B23" s="48"/>
      <c r="C23" s="56" t="s">
        <v>201</v>
      </c>
      <c r="D23" s="57"/>
      <c r="E23" s="58"/>
      <c r="F23" s="58"/>
      <c r="G23" s="59"/>
      <c r="H23" s="66">
        <f>SUM(H24:H28)</f>
        <v>500</v>
      </c>
      <c r="I23" s="167"/>
      <c r="J23" s="59"/>
      <c r="K23" s="66">
        <f>SUM(K24:K28)</f>
        <v>50</v>
      </c>
      <c r="L23" s="167"/>
      <c r="M23" s="59"/>
      <c r="N23" s="66">
        <f>SUM(N24:N28)</f>
        <v>0</v>
      </c>
    </row>
    <row r="24" spans="1:14" ht="11.25" hidden="1" customHeight="1" outlineLevel="1">
      <c r="A24" s="26" t="s">
        <v>23</v>
      </c>
      <c r="B24" s="47" t="s">
        <v>199</v>
      </c>
      <c r="C24" s="28" t="s">
        <v>203</v>
      </c>
      <c r="D24" s="29"/>
      <c r="E24" s="62"/>
      <c r="F24" s="63"/>
      <c r="G24" s="61">
        <f t="shared" ref="G24:G28" si="10">ROUND(F24*(1+$F$6),2)</f>
        <v>0</v>
      </c>
      <c r="H24" s="67">
        <f t="shared" ref="H24:H28" si="11">ROUND(E24*G24,2)</f>
        <v>0</v>
      </c>
      <c r="I24" s="169"/>
      <c r="J24" s="61">
        <f t="shared" ref="J24" si="12">ROUND(I24*(1+$F$6),2)</f>
        <v>0</v>
      </c>
      <c r="K24" s="67">
        <f t="shared" ref="K24" si="13">ROUND(H24*J24,2)</f>
        <v>0</v>
      </c>
      <c r="L24" s="169"/>
      <c r="M24" s="61">
        <f t="shared" ref="M24" si="14">ROUND(L24*(1+$F$6),2)</f>
        <v>0</v>
      </c>
      <c r="N24" s="67">
        <f t="shared" ref="N24" si="15">ROUND(K24*M24,2)</f>
        <v>0</v>
      </c>
    </row>
    <row r="25" spans="1:14" ht="11.25" hidden="1" customHeight="1" outlineLevel="1">
      <c r="A25" s="26" t="s">
        <v>205</v>
      </c>
      <c r="B25" s="47" t="s">
        <v>199</v>
      </c>
      <c r="C25" s="28" t="s">
        <v>200</v>
      </c>
      <c r="D25" s="31" t="s">
        <v>16</v>
      </c>
      <c r="E25" s="64">
        <v>10</v>
      </c>
      <c r="F25" s="63">
        <v>10</v>
      </c>
      <c r="G25" s="61">
        <f t="shared" si="10"/>
        <v>12.5</v>
      </c>
      <c r="H25" s="67">
        <f t="shared" si="11"/>
        <v>125</v>
      </c>
      <c r="I25" s="168">
        <v>0.5</v>
      </c>
      <c r="J25" s="61">
        <v>1</v>
      </c>
      <c r="K25" s="67">
        <f>ROUND(J25*G25,2)</f>
        <v>12.5</v>
      </c>
      <c r="L25" s="168">
        <f>ROUND(N25/H25,4)</f>
        <v>0</v>
      </c>
      <c r="M25" s="61">
        <v>0</v>
      </c>
      <c r="N25" s="67">
        <f>ROUND(M25*G25,2)</f>
        <v>0</v>
      </c>
    </row>
    <row r="26" spans="1:14" ht="11.25" hidden="1" customHeight="1" outlineLevel="1">
      <c r="A26" s="26" t="s">
        <v>206</v>
      </c>
      <c r="B26" s="47" t="s">
        <v>199</v>
      </c>
      <c r="C26" s="28" t="s">
        <v>200</v>
      </c>
      <c r="D26" s="31" t="s">
        <v>16</v>
      </c>
      <c r="E26" s="64">
        <v>10</v>
      </c>
      <c r="F26" s="63">
        <v>10</v>
      </c>
      <c r="G26" s="61">
        <f t="shared" si="10"/>
        <v>12.5</v>
      </c>
      <c r="H26" s="67">
        <f t="shared" si="11"/>
        <v>125</v>
      </c>
      <c r="I26" s="168">
        <v>0.5</v>
      </c>
      <c r="J26" s="61">
        <v>1</v>
      </c>
      <c r="K26" s="67">
        <f>ROUND(J26*G26,2)</f>
        <v>12.5</v>
      </c>
      <c r="L26" s="168">
        <f>ROUND(N26/H26,4)</f>
        <v>0</v>
      </c>
      <c r="M26" s="61">
        <v>0</v>
      </c>
      <c r="N26" s="67">
        <f>ROUND(M26*G26,2)</f>
        <v>0</v>
      </c>
    </row>
    <row r="27" spans="1:14" ht="11.25" hidden="1" customHeight="1" outlineLevel="1">
      <c r="A27" s="26" t="s">
        <v>24</v>
      </c>
      <c r="B27" s="47" t="s">
        <v>199</v>
      </c>
      <c r="C27" s="28" t="s">
        <v>200</v>
      </c>
      <c r="D27" s="31" t="s">
        <v>16</v>
      </c>
      <c r="E27" s="64">
        <v>10</v>
      </c>
      <c r="F27" s="63">
        <v>10</v>
      </c>
      <c r="G27" s="61">
        <f t="shared" si="10"/>
        <v>12.5</v>
      </c>
      <c r="H27" s="67">
        <f t="shared" si="11"/>
        <v>125</v>
      </c>
      <c r="I27" s="168">
        <v>0.5</v>
      </c>
      <c r="J27" s="61">
        <v>1</v>
      </c>
      <c r="K27" s="67">
        <f>ROUND(J27*G27,2)</f>
        <v>12.5</v>
      </c>
      <c r="L27" s="168">
        <f>ROUND(N27/H27,4)</f>
        <v>0</v>
      </c>
      <c r="M27" s="61">
        <v>0</v>
      </c>
      <c r="N27" s="67">
        <f>ROUND(M27*G27,2)</f>
        <v>0</v>
      </c>
    </row>
    <row r="28" spans="1:14" ht="11.25" hidden="1" customHeight="1" outlineLevel="1">
      <c r="A28" s="26" t="s">
        <v>25</v>
      </c>
      <c r="B28" s="47" t="s">
        <v>199</v>
      </c>
      <c r="C28" s="28" t="s">
        <v>200</v>
      </c>
      <c r="D28" s="31" t="s">
        <v>16</v>
      </c>
      <c r="E28" s="64">
        <v>10</v>
      </c>
      <c r="F28" s="63">
        <v>10</v>
      </c>
      <c r="G28" s="61">
        <f t="shared" si="10"/>
        <v>12.5</v>
      </c>
      <c r="H28" s="67">
        <f t="shared" si="11"/>
        <v>125</v>
      </c>
      <c r="I28" s="168">
        <v>0.5</v>
      </c>
      <c r="J28" s="61">
        <v>1</v>
      </c>
      <c r="K28" s="67">
        <f>ROUND(J28*G28,2)</f>
        <v>12.5</v>
      </c>
      <c r="L28" s="168">
        <f>ROUND(N28/H28,4)</f>
        <v>0</v>
      </c>
      <c r="M28" s="61">
        <v>0</v>
      </c>
      <c r="N28" s="67">
        <f>ROUND(M28*G28,2)</f>
        <v>0</v>
      </c>
    </row>
    <row r="29" spans="1:14" ht="11.25" customHeight="1" collapsed="1">
      <c r="A29" s="55">
        <v>5</v>
      </c>
      <c r="B29" s="48"/>
      <c r="C29" s="56" t="s">
        <v>201</v>
      </c>
      <c r="D29" s="57"/>
      <c r="E29" s="58"/>
      <c r="F29" s="58"/>
      <c r="G29" s="59"/>
      <c r="H29" s="66">
        <f>SUM(H30:H39)</f>
        <v>0</v>
      </c>
      <c r="I29" s="167"/>
      <c r="J29" s="59"/>
      <c r="K29" s="66">
        <f>SUM(K30:K39)</f>
        <v>0</v>
      </c>
      <c r="L29" s="167"/>
      <c r="M29" s="59"/>
      <c r="N29" s="66">
        <f>SUM(N30:N39)</f>
        <v>0</v>
      </c>
    </row>
    <row r="30" spans="1:14" ht="11.25" hidden="1" customHeight="1" outlineLevel="1">
      <c r="A30" s="26" t="s">
        <v>26</v>
      </c>
      <c r="B30" s="46"/>
      <c r="C30" s="28"/>
      <c r="D30" s="27"/>
      <c r="E30" s="60"/>
      <c r="F30" s="61"/>
      <c r="G30" s="61">
        <f t="shared" ref="G30:G39" si="16">ROUND(F30*(1+$F$6),2)</f>
        <v>0</v>
      </c>
      <c r="H30" s="67">
        <f t="shared" ref="H30:H39" si="17">ROUND(E30*G30,2)</f>
        <v>0</v>
      </c>
      <c r="I30" s="170"/>
      <c r="J30" s="61">
        <f t="shared" ref="J30:J39" si="18">ROUND(I30*(1+$F$6),2)</f>
        <v>0</v>
      </c>
      <c r="K30" s="67">
        <f t="shared" ref="K30:K39" si="19">ROUND(H30*J30,2)</f>
        <v>0</v>
      </c>
      <c r="L30" s="170"/>
      <c r="M30" s="61">
        <f t="shared" ref="M30:M39" si="20">ROUND(L30*(1+$F$6),2)</f>
        <v>0</v>
      </c>
      <c r="N30" s="67">
        <f t="shared" ref="N30:N39" si="21">ROUND(K30*M30,2)</f>
        <v>0</v>
      </c>
    </row>
    <row r="31" spans="1:14" ht="11.25" hidden="1" customHeight="1" outlineLevel="1">
      <c r="A31" s="26" t="s">
        <v>27</v>
      </c>
      <c r="B31" s="46"/>
      <c r="C31" s="28"/>
      <c r="D31" s="27"/>
      <c r="E31" s="60"/>
      <c r="F31" s="61"/>
      <c r="G31" s="61">
        <f t="shared" si="16"/>
        <v>0</v>
      </c>
      <c r="H31" s="67">
        <f t="shared" si="17"/>
        <v>0</v>
      </c>
      <c r="I31" s="170"/>
      <c r="J31" s="61">
        <f t="shared" si="18"/>
        <v>0</v>
      </c>
      <c r="K31" s="67">
        <f t="shared" si="19"/>
        <v>0</v>
      </c>
      <c r="L31" s="170"/>
      <c r="M31" s="61">
        <f t="shared" si="20"/>
        <v>0</v>
      </c>
      <c r="N31" s="67">
        <f t="shared" si="21"/>
        <v>0</v>
      </c>
    </row>
    <row r="32" spans="1:14" ht="11.25" hidden="1" customHeight="1" outlineLevel="1">
      <c r="A32" s="26" t="s">
        <v>28</v>
      </c>
      <c r="B32" s="46"/>
      <c r="C32" s="28"/>
      <c r="D32" s="27"/>
      <c r="E32" s="60"/>
      <c r="F32" s="61"/>
      <c r="G32" s="61">
        <f t="shared" si="16"/>
        <v>0</v>
      </c>
      <c r="H32" s="67">
        <f t="shared" si="17"/>
        <v>0</v>
      </c>
      <c r="I32" s="170"/>
      <c r="J32" s="61">
        <f t="shared" si="18"/>
        <v>0</v>
      </c>
      <c r="K32" s="67">
        <f t="shared" si="19"/>
        <v>0</v>
      </c>
      <c r="L32" s="170"/>
      <c r="M32" s="61">
        <f t="shared" si="20"/>
        <v>0</v>
      </c>
      <c r="N32" s="67">
        <f t="shared" si="21"/>
        <v>0</v>
      </c>
    </row>
    <row r="33" spans="1:14" ht="11.25" hidden="1" customHeight="1" outlineLevel="1">
      <c r="A33" s="26" t="s">
        <v>29</v>
      </c>
      <c r="B33" s="46"/>
      <c r="C33" s="28"/>
      <c r="D33" s="27"/>
      <c r="E33" s="60"/>
      <c r="F33" s="61"/>
      <c r="G33" s="61">
        <f t="shared" si="16"/>
        <v>0</v>
      </c>
      <c r="H33" s="67">
        <f t="shared" si="17"/>
        <v>0</v>
      </c>
      <c r="I33" s="170"/>
      <c r="J33" s="61">
        <f t="shared" si="18"/>
        <v>0</v>
      </c>
      <c r="K33" s="67">
        <f t="shared" si="19"/>
        <v>0</v>
      </c>
      <c r="L33" s="170"/>
      <c r="M33" s="61">
        <f t="shared" si="20"/>
        <v>0</v>
      </c>
      <c r="N33" s="67">
        <f t="shared" si="21"/>
        <v>0</v>
      </c>
    </row>
    <row r="34" spans="1:14" ht="11.25" hidden="1" customHeight="1" outlineLevel="1">
      <c r="A34" s="26" t="s">
        <v>30</v>
      </c>
      <c r="B34" s="46"/>
      <c r="C34" s="28"/>
      <c r="D34" s="27"/>
      <c r="E34" s="60"/>
      <c r="F34" s="61"/>
      <c r="G34" s="61">
        <f t="shared" si="16"/>
        <v>0</v>
      </c>
      <c r="H34" s="67">
        <f t="shared" si="17"/>
        <v>0</v>
      </c>
      <c r="I34" s="170"/>
      <c r="J34" s="61">
        <f t="shared" si="18"/>
        <v>0</v>
      </c>
      <c r="K34" s="67">
        <f t="shared" si="19"/>
        <v>0</v>
      </c>
      <c r="L34" s="170"/>
      <c r="M34" s="61">
        <f t="shared" si="20"/>
        <v>0</v>
      </c>
      <c r="N34" s="67">
        <f t="shared" si="21"/>
        <v>0</v>
      </c>
    </row>
    <row r="35" spans="1:14" ht="11.25" hidden="1" customHeight="1" outlineLevel="1">
      <c r="A35" s="26" t="s">
        <v>31</v>
      </c>
      <c r="B35" s="46"/>
      <c r="C35" s="28"/>
      <c r="D35" s="27"/>
      <c r="E35" s="60"/>
      <c r="F35" s="61"/>
      <c r="G35" s="61">
        <f t="shared" si="16"/>
        <v>0</v>
      </c>
      <c r="H35" s="67">
        <f t="shared" si="17"/>
        <v>0</v>
      </c>
      <c r="I35" s="170"/>
      <c r="J35" s="61">
        <f t="shared" si="18"/>
        <v>0</v>
      </c>
      <c r="K35" s="67">
        <f t="shared" si="19"/>
        <v>0</v>
      </c>
      <c r="L35" s="170"/>
      <c r="M35" s="61">
        <f t="shared" si="20"/>
        <v>0</v>
      </c>
      <c r="N35" s="67">
        <f t="shared" si="21"/>
        <v>0</v>
      </c>
    </row>
    <row r="36" spans="1:14" ht="11.25" hidden="1" customHeight="1" outlineLevel="1">
      <c r="A36" s="26" t="s">
        <v>32</v>
      </c>
      <c r="B36" s="46"/>
      <c r="C36" s="28"/>
      <c r="D36" s="27"/>
      <c r="E36" s="60"/>
      <c r="F36" s="61"/>
      <c r="G36" s="61">
        <f t="shared" si="16"/>
        <v>0</v>
      </c>
      <c r="H36" s="67">
        <f t="shared" si="17"/>
        <v>0</v>
      </c>
      <c r="I36" s="170"/>
      <c r="J36" s="61">
        <f t="shared" si="18"/>
        <v>0</v>
      </c>
      <c r="K36" s="67">
        <f t="shared" si="19"/>
        <v>0</v>
      </c>
      <c r="L36" s="170"/>
      <c r="M36" s="61">
        <f t="shared" si="20"/>
        <v>0</v>
      </c>
      <c r="N36" s="67">
        <f t="shared" si="21"/>
        <v>0</v>
      </c>
    </row>
    <row r="37" spans="1:14" ht="11.25" hidden="1" customHeight="1" outlineLevel="1">
      <c r="A37" s="26" t="s">
        <v>33</v>
      </c>
      <c r="B37" s="46"/>
      <c r="C37" s="28"/>
      <c r="D37" s="27"/>
      <c r="E37" s="60"/>
      <c r="F37" s="61"/>
      <c r="G37" s="61">
        <f t="shared" si="16"/>
        <v>0</v>
      </c>
      <c r="H37" s="67">
        <f t="shared" si="17"/>
        <v>0</v>
      </c>
      <c r="I37" s="170"/>
      <c r="J37" s="61">
        <f t="shared" si="18"/>
        <v>0</v>
      </c>
      <c r="K37" s="67">
        <f t="shared" si="19"/>
        <v>0</v>
      </c>
      <c r="L37" s="170"/>
      <c r="M37" s="61">
        <f t="shared" si="20"/>
        <v>0</v>
      </c>
      <c r="N37" s="67">
        <f t="shared" si="21"/>
        <v>0</v>
      </c>
    </row>
    <row r="38" spans="1:14" ht="11.25" hidden="1" customHeight="1" outlineLevel="1">
      <c r="A38" s="26" t="s">
        <v>34</v>
      </c>
      <c r="B38" s="46"/>
      <c r="C38" s="28"/>
      <c r="D38" s="27"/>
      <c r="E38" s="60"/>
      <c r="F38" s="61"/>
      <c r="G38" s="61">
        <f t="shared" si="16"/>
        <v>0</v>
      </c>
      <c r="H38" s="67">
        <f t="shared" si="17"/>
        <v>0</v>
      </c>
      <c r="I38" s="170"/>
      <c r="J38" s="61">
        <f t="shared" si="18"/>
        <v>0</v>
      </c>
      <c r="K38" s="67">
        <f t="shared" si="19"/>
        <v>0</v>
      </c>
      <c r="L38" s="170"/>
      <c r="M38" s="61">
        <f t="shared" si="20"/>
        <v>0</v>
      </c>
      <c r="N38" s="67">
        <f t="shared" si="21"/>
        <v>0</v>
      </c>
    </row>
    <row r="39" spans="1:14" ht="11.25" hidden="1" customHeight="1" outlineLevel="1">
      <c r="A39" s="26" t="s">
        <v>35</v>
      </c>
      <c r="B39" s="46"/>
      <c r="C39" s="28"/>
      <c r="D39" s="27"/>
      <c r="E39" s="60"/>
      <c r="F39" s="61"/>
      <c r="G39" s="61">
        <f t="shared" si="16"/>
        <v>0</v>
      </c>
      <c r="H39" s="67">
        <f t="shared" si="17"/>
        <v>0</v>
      </c>
      <c r="I39" s="170"/>
      <c r="J39" s="61">
        <f t="shared" si="18"/>
        <v>0</v>
      </c>
      <c r="K39" s="67">
        <f t="shared" si="19"/>
        <v>0</v>
      </c>
      <c r="L39" s="170"/>
      <c r="M39" s="61">
        <f t="shared" si="20"/>
        <v>0</v>
      </c>
      <c r="N39" s="67">
        <f t="shared" si="21"/>
        <v>0</v>
      </c>
    </row>
    <row r="40" spans="1:14" ht="11.25" customHeight="1" collapsed="1">
      <c r="A40" s="55">
        <v>6</v>
      </c>
      <c r="B40" s="48"/>
      <c r="C40" s="56" t="s">
        <v>201</v>
      </c>
      <c r="D40" s="57"/>
      <c r="E40" s="58"/>
      <c r="F40" s="58"/>
      <c r="G40" s="59"/>
      <c r="H40" s="66">
        <f>SUM(H41:H50)</f>
        <v>0</v>
      </c>
      <c r="I40" s="167"/>
      <c r="J40" s="59"/>
      <c r="K40" s="66">
        <f>SUM(K41:K50)</f>
        <v>0</v>
      </c>
      <c r="L40" s="167"/>
      <c r="M40" s="59"/>
      <c r="N40" s="66">
        <f>SUM(N41:N50)</f>
        <v>0</v>
      </c>
    </row>
    <row r="41" spans="1:14" ht="11.25" hidden="1" customHeight="1" outlineLevel="1">
      <c r="A41" s="26" t="s">
        <v>36</v>
      </c>
      <c r="B41" s="46"/>
      <c r="C41" s="28"/>
      <c r="D41" s="33"/>
      <c r="E41" s="62"/>
      <c r="F41" s="63"/>
      <c r="G41" s="61">
        <f t="shared" ref="G41:G50" si="22">ROUND(F41*(1+$F$6),2)</f>
        <v>0</v>
      </c>
      <c r="H41" s="67">
        <f t="shared" ref="H41:H50" si="23">ROUND(E41*G41,2)</f>
        <v>0</v>
      </c>
      <c r="I41" s="169"/>
      <c r="J41" s="61">
        <f t="shared" ref="J41:J50" si="24">ROUND(I41*(1+$F$6),2)</f>
        <v>0</v>
      </c>
      <c r="K41" s="67">
        <f t="shared" ref="K41:K50" si="25">ROUND(H41*J41,2)</f>
        <v>0</v>
      </c>
      <c r="L41" s="169"/>
      <c r="M41" s="61">
        <f t="shared" ref="M41:M50" si="26">ROUND(L41*(1+$F$6),2)</f>
        <v>0</v>
      </c>
      <c r="N41" s="67">
        <f t="shared" ref="N41:N50" si="27">ROUND(K41*M41,2)</f>
        <v>0</v>
      </c>
    </row>
    <row r="42" spans="1:14" ht="11.25" hidden="1" customHeight="1" outlineLevel="1">
      <c r="A42" s="26" t="s">
        <v>37</v>
      </c>
      <c r="B42" s="46"/>
      <c r="C42" s="28"/>
      <c r="D42" s="33"/>
      <c r="E42" s="62"/>
      <c r="F42" s="63"/>
      <c r="G42" s="61">
        <f t="shared" si="22"/>
        <v>0</v>
      </c>
      <c r="H42" s="67">
        <f t="shared" si="23"/>
        <v>0</v>
      </c>
      <c r="I42" s="169"/>
      <c r="J42" s="61">
        <f t="shared" si="24"/>
        <v>0</v>
      </c>
      <c r="K42" s="67">
        <f t="shared" si="25"/>
        <v>0</v>
      </c>
      <c r="L42" s="169"/>
      <c r="M42" s="61">
        <f t="shared" si="26"/>
        <v>0</v>
      </c>
      <c r="N42" s="67">
        <f t="shared" si="27"/>
        <v>0</v>
      </c>
    </row>
    <row r="43" spans="1:14" ht="11.25" hidden="1" customHeight="1" outlineLevel="1">
      <c r="A43" s="26" t="s">
        <v>38</v>
      </c>
      <c r="B43" s="46"/>
      <c r="C43" s="28"/>
      <c r="D43" s="33"/>
      <c r="E43" s="62"/>
      <c r="F43" s="63"/>
      <c r="G43" s="61">
        <f t="shared" si="22"/>
        <v>0</v>
      </c>
      <c r="H43" s="67">
        <f t="shared" si="23"/>
        <v>0</v>
      </c>
      <c r="I43" s="169"/>
      <c r="J43" s="61">
        <f t="shared" si="24"/>
        <v>0</v>
      </c>
      <c r="K43" s="67">
        <f t="shared" si="25"/>
        <v>0</v>
      </c>
      <c r="L43" s="169"/>
      <c r="M43" s="61">
        <f t="shared" si="26"/>
        <v>0</v>
      </c>
      <c r="N43" s="67">
        <f t="shared" si="27"/>
        <v>0</v>
      </c>
    </row>
    <row r="44" spans="1:14" ht="11.25" hidden="1" customHeight="1" outlineLevel="1">
      <c r="A44" s="26" t="s">
        <v>39</v>
      </c>
      <c r="B44" s="46"/>
      <c r="C44" s="30"/>
      <c r="D44" s="32"/>
      <c r="E44" s="64"/>
      <c r="F44" s="63"/>
      <c r="G44" s="61">
        <f t="shared" si="22"/>
        <v>0</v>
      </c>
      <c r="H44" s="67">
        <f t="shared" si="23"/>
        <v>0</v>
      </c>
      <c r="I44" s="169"/>
      <c r="J44" s="61">
        <f t="shared" si="24"/>
        <v>0</v>
      </c>
      <c r="K44" s="67">
        <f t="shared" si="25"/>
        <v>0</v>
      </c>
      <c r="L44" s="169"/>
      <c r="M44" s="61">
        <f t="shared" si="26"/>
        <v>0</v>
      </c>
      <c r="N44" s="67">
        <f t="shared" si="27"/>
        <v>0</v>
      </c>
    </row>
    <row r="45" spans="1:14" ht="11.25" hidden="1" customHeight="1" outlineLevel="1">
      <c r="A45" s="26" t="s">
        <v>40</v>
      </c>
      <c r="B45" s="46"/>
      <c r="C45" s="30"/>
      <c r="D45" s="32"/>
      <c r="E45" s="64"/>
      <c r="F45" s="63"/>
      <c r="G45" s="61">
        <f t="shared" si="22"/>
        <v>0</v>
      </c>
      <c r="H45" s="67">
        <f t="shared" si="23"/>
        <v>0</v>
      </c>
      <c r="I45" s="169"/>
      <c r="J45" s="61">
        <f t="shared" si="24"/>
        <v>0</v>
      </c>
      <c r="K45" s="67">
        <f t="shared" si="25"/>
        <v>0</v>
      </c>
      <c r="L45" s="169"/>
      <c r="M45" s="61">
        <f t="shared" si="26"/>
        <v>0</v>
      </c>
      <c r="N45" s="67">
        <f t="shared" si="27"/>
        <v>0</v>
      </c>
    </row>
    <row r="46" spans="1:14" ht="11.25" hidden="1" customHeight="1" outlineLevel="1">
      <c r="A46" s="26" t="s">
        <v>41</v>
      </c>
      <c r="B46" s="46"/>
      <c r="C46" s="30"/>
      <c r="D46" s="32"/>
      <c r="E46" s="64"/>
      <c r="F46" s="63"/>
      <c r="G46" s="61">
        <f t="shared" si="22"/>
        <v>0</v>
      </c>
      <c r="H46" s="67">
        <f t="shared" si="23"/>
        <v>0</v>
      </c>
      <c r="I46" s="169"/>
      <c r="J46" s="61">
        <f t="shared" si="24"/>
        <v>0</v>
      </c>
      <c r="K46" s="67">
        <f t="shared" si="25"/>
        <v>0</v>
      </c>
      <c r="L46" s="169"/>
      <c r="M46" s="61">
        <f t="shared" si="26"/>
        <v>0</v>
      </c>
      <c r="N46" s="67">
        <f t="shared" si="27"/>
        <v>0</v>
      </c>
    </row>
    <row r="47" spans="1:14" ht="11.25" hidden="1" customHeight="1" outlineLevel="1">
      <c r="A47" s="26" t="s">
        <v>42</v>
      </c>
      <c r="B47" s="46"/>
      <c r="C47" s="30"/>
      <c r="D47" s="32"/>
      <c r="E47" s="64"/>
      <c r="F47" s="65"/>
      <c r="G47" s="61">
        <f t="shared" si="22"/>
        <v>0</v>
      </c>
      <c r="H47" s="67">
        <f t="shared" si="23"/>
        <v>0</v>
      </c>
      <c r="I47" s="171"/>
      <c r="J47" s="61">
        <f t="shared" si="24"/>
        <v>0</v>
      </c>
      <c r="K47" s="67">
        <f t="shared" si="25"/>
        <v>0</v>
      </c>
      <c r="L47" s="171"/>
      <c r="M47" s="61">
        <f t="shared" si="26"/>
        <v>0</v>
      </c>
      <c r="N47" s="67">
        <f t="shared" si="27"/>
        <v>0</v>
      </c>
    </row>
    <row r="48" spans="1:14" ht="11.25" hidden="1" customHeight="1" outlineLevel="1">
      <c r="A48" s="26" t="s">
        <v>43</v>
      </c>
      <c r="B48" s="46"/>
      <c r="C48" s="30"/>
      <c r="D48" s="32"/>
      <c r="E48" s="64"/>
      <c r="F48" s="63"/>
      <c r="G48" s="61">
        <f t="shared" si="22"/>
        <v>0</v>
      </c>
      <c r="H48" s="67">
        <f t="shared" si="23"/>
        <v>0</v>
      </c>
      <c r="I48" s="169"/>
      <c r="J48" s="61">
        <f t="shared" si="24"/>
        <v>0</v>
      </c>
      <c r="K48" s="67">
        <f t="shared" si="25"/>
        <v>0</v>
      </c>
      <c r="L48" s="169"/>
      <c r="M48" s="61">
        <f t="shared" si="26"/>
        <v>0</v>
      </c>
      <c r="N48" s="67">
        <f t="shared" si="27"/>
        <v>0</v>
      </c>
    </row>
    <row r="49" spans="1:14" ht="11.25" hidden="1" customHeight="1" outlineLevel="1">
      <c r="A49" s="26" t="s">
        <v>44</v>
      </c>
      <c r="B49" s="46"/>
      <c r="C49" s="30"/>
      <c r="D49" s="32"/>
      <c r="E49" s="64"/>
      <c r="F49" s="63"/>
      <c r="G49" s="61">
        <f t="shared" si="22"/>
        <v>0</v>
      </c>
      <c r="H49" s="67">
        <f t="shared" si="23"/>
        <v>0</v>
      </c>
      <c r="I49" s="169"/>
      <c r="J49" s="61">
        <f t="shared" si="24"/>
        <v>0</v>
      </c>
      <c r="K49" s="67">
        <f t="shared" si="25"/>
        <v>0</v>
      </c>
      <c r="L49" s="169"/>
      <c r="M49" s="61">
        <f t="shared" si="26"/>
        <v>0</v>
      </c>
      <c r="N49" s="67">
        <f t="shared" si="27"/>
        <v>0</v>
      </c>
    </row>
    <row r="50" spans="1:14" ht="11.25" hidden="1" customHeight="1" outlineLevel="1">
      <c r="A50" s="26" t="s">
        <v>45</v>
      </c>
      <c r="B50" s="46"/>
      <c r="C50" s="30"/>
      <c r="D50" s="32"/>
      <c r="E50" s="64"/>
      <c r="F50" s="63"/>
      <c r="G50" s="61">
        <f t="shared" si="22"/>
        <v>0</v>
      </c>
      <c r="H50" s="67">
        <f t="shared" si="23"/>
        <v>0</v>
      </c>
      <c r="I50" s="169"/>
      <c r="J50" s="61">
        <f t="shared" si="24"/>
        <v>0</v>
      </c>
      <c r="K50" s="67">
        <f t="shared" si="25"/>
        <v>0</v>
      </c>
      <c r="L50" s="169"/>
      <c r="M50" s="61">
        <f t="shared" si="26"/>
        <v>0</v>
      </c>
      <c r="N50" s="67">
        <f t="shared" si="27"/>
        <v>0</v>
      </c>
    </row>
    <row r="51" spans="1:14" ht="11.25" customHeight="1" collapsed="1">
      <c r="A51" s="55">
        <v>7</v>
      </c>
      <c r="B51" s="48"/>
      <c r="C51" s="56" t="s">
        <v>201</v>
      </c>
      <c r="D51" s="57"/>
      <c r="E51" s="58"/>
      <c r="F51" s="58"/>
      <c r="G51" s="59"/>
      <c r="H51" s="66">
        <f>SUM(H52:H61)</f>
        <v>0</v>
      </c>
      <c r="I51" s="167"/>
      <c r="J51" s="59"/>
      <c r="K51" s="66">
        <f>SUM(K52:K61)</f>
        <v>0</v>
      </c>
      <c r="L51" s="167"/>
      <c r="M51" s="59"/>
      <c r="N51" s="66">
        <f>SUM(N52:N61)</f>
        <v>0</v>
      </c>
    </row>
    <row r="52" spans="1:14" ht="11.25" hidden="1" customHeight="1" outlineLevel="1">
      <c r="A52" s="26" t="s">
        <v>46</v>
      </c>
      <c r="B52" s="46"/>
      <c r="C52" s="30"/>
      <c r="D52" s="32"/>
      <c r="E52" s="64"/>
      <c r="F52" s="63"/>
      <c r="G52" s="61">
        <f t="shared" ref="G52:G61" si="28">ROUND(F52*(1+$F$6),2)</f>
        <v>0</v>
      </c>
      <c r="H52" s="67">
        <f t="shared" ref="H52:H61" si="29">ROUND(E52*G52,2)</f>
        <v>0</v>
      </c>
      <c r="I52" s="169"/>
      <c r="J52" s="61">
        <f t="shared" ref="J52:J61" si="30">ROUND(I52*(1+$F$6),2)</f>
        <v>0</v>
      </c>
      <c r="K52" s="67">
        <f t="shared" ref="K52:K61" si="31">ROUND(H52*J52,2)</f>
        <v>0</v>
      </c>
      <c r="L52" s="169"/>
      <c r="M52" s="61">
        <f t="shared" ref="M52:M61" si="32">ROUND(L52*(1+$F$6),2)</f>
        <v>0</v>
      </c>
      <c r="N52" s="67">
        <f t="shared" ref="N52:N61" si="33">ROUND(K52*M52,2)</f>
        <v>0</v>
      </c>
    </row>
    <row r="53" spans="1:14" ht="11.25" hidden="1" customHeight="1" outlineLevel="1">
      <c r="A53" s="26" t="s">
        <v>47</v>
      </c>
      <c r="B53" s="46"/>
      <c r="C53" s="30"/>
      <c r="D53" s="32"/>
      <c r="E53" s="64"/>
      <c r="F53" s="63"/>
      <c r="G53" s="61">
        <f t="shared" si="28"/>
        <v>0</v>
      </c>
      <c r="H53" s="67">
        <f t="shared" si="29"/>
        <v>0</v>
      </c>
      <c r="I53" s="169"/>
      <c r="J53" s="61">
        <f t="shared" si="30"/>
        <v>0</v>
      </c>
      <c r="K53" s="67">
        <f t="shared" si="31"/>
        <v>0</v>
      </c>
      <c r="L53" s="169"/>
      <c r="M53" s="61">
        <f t="shared" si="32"/>
        <v>0</v>
      </c>
      <c r="N53" s="67">
        <f t="shared" si="33"/>
        <v>0</v>
      </c>
    </row>
    <row r="54" spans="1:14" ht="11.25" hidden="1" customHeight="1" outlineLevel="1">
      <c r="A54" s="26" t="s">
        <v>48</v>
      </c>
      <c r="B54" s="46"/>
      <c r="C54" s="30"/>
      <c r="D54" s="32"/>
      <c r="E54" s="64"/>
      <c r="F54" s="63"/>
      <c r="G54" s="61">
        <f t="shared" si="28"/>
        <v>0</v>
      </c>
      <c r="H54" s="67">
        <f t="shared" si="29"/>
        <v>0</v>
      </c>
      <c r="I54" s="169"/>
      <c r="J54" s="61">
        <f t="shared" si="30"/>
        <v>0</v>
      </c>
      <c r="K54" s="67">
        <f t="shared" si="31"/>
        <v>0</v>
      </c>
      <c r="L54" s="169"/>
      <c r="M54" s="61">
        <f t="shared" si="32"/>
        <v>0</v>
      </c>
      <c r="N54" s="67">
        <f t="shared" si="33"/>
        <v>0</v>
      </c>
    </row>
    <row r="55" spans="1:14" ht="11.25" hidden="1" customHeight="1" outlineLevel="1">
      <c r="A55" s="26" t="s">
        <v>49</v>
      </c>
      <c r="B55" s="46"/>
      <c r="C55" s="30"/>
      <c r="D55" s="32"/>
      <c r="E55" s="64"/>
      <c r="F55" s="63"/>
      <c r="G55" s="61">
        <f t="shared" si="28"/>
        <v>0</v>
      </c>
      <c r="H55" s="67">
        <f t="shared" si="29"/>
        <v>0</v>
      </c>
      <c r="I55" s="169"/>
      <c r="J55" s="61">
        <f t="shared" si="30"/>
        <v>0</v>
      </c>
      <c r="K55" s="67">
        <f t="shared" si="31"/>
        <v>0</v>
      </c>
      <c r="L55" s="169"/>
      <c r="M55" s="61">
        <f t="shared" si="32"/>
        <v>0</v>
      </c>
      <c r="N55" s="67">
        <f t="shared" si="33"/>
        <v>0</v>
      </c>
    </row>
    <row r="56" spans="1:14" ht="11.25" hidden="1" customHeight="1" outlineLevel="1">
      <c r="A56" s="26" t="s">
        <v>50</v>
      </c>
      <c r="B56" s="46"/>
      <c r="C56" s="30"/>
      <c r="D56" s="32"/>
      <c r="E56" s="64"/>
      <c r="F56" s="63"/>
      <c r="G56" s="61">
        <f t="shared" si="28"/>
        <v>0</v>
      </c>
      <c r="H56" s="67">
        <f t="shared" si="29"/>
        <v>0</v>
      </c>
      <c r="I56" s="169"/>
      <c r="J56" s="61">
        <f t="shared" si="30"/>
        <v>0</v>
      </c>
      <c r="K56" s="67">
        <f t="shared" si="31"/>
        <v>0</v>
      </c>
      <c r="L56" s="169"/>
      <c r="M56" s="61">
        <f t="shared" si="32"/>
        <v>0</v>
      </c>
      <c r="N56" s="67">
        <f t="shared" si="33"/>
        <v>0</v>
      </c>
    </row>
    <row r="57" spans="1:14" ht="11.25" hidden="1" customHeight="1" outlineLevel="1">
      <c r="A57" s="26" t="s">
        <v>51</v>
      </c>
      <c r="B57" s="46"/>
      <c r="C57" s="30"/>
      <c r="D57" s="32"/>
      <c r="E57" s="64"/>
      <c r="F57" s="63"/>
      <c r="G57" s="61">
        <f t="shared" si="28"/>
        <v>0</v>
      </c>
      <c r="H57" s="67">
        <f t="shared" si="29"/>
        <v>0</v>
      </c>
      <c r="I57" s="169"/>
      <c r="J57" s="61">
        <f t="shared" si="30"/>
        <v>0</v>
      </c>
      <c r="K57" s="67">
        <f t="shared" si="31"/>
        <v>0</v>
      </c>
      <c r="L57" s="169"/>
      <c r="M57" s="61">
        <f t="shared" si="32"/>
        <v>0</v>
      </c>
      <c r="N57" s="67">
        <f t="shared" si="33"/>
        <v>0</v>
      </c>
    </row>
    <row r="58" spans="1:14" ht="11.25" hidden="1" customHeight="1" outlineLevel="1">
      <c r="A58" s="26" t="s">
        <v>52</v>
      </c>
      <c r="B58" s="46"/>
      <c r="C58" s="30"/>
      <c r="D58" s="32"/>
      <c r="E58" s="64"/>
      <c r="F58" s="63"/>
      <c r="G58" s="61">
        <f t="shared" si="28"/>
        <v>0</v>
      </c>
      <c r="H58" s="67">
        <f t="shared" si="29"/>
        <v>0</v>
      </c>
      <c r="I58" s="169"/>
      <c r="J58" s="61">
        <f t="shared" si="30"/>
        <v>0</v>
      </c>
      <c r="K58" s="67">
        <f t="shared" si="31"/>
        <v>0</v>
      </c>
      <c r="L58" s="169"/>
      <c r="M58" s="61">
        <f t="shared" si="32"/>
        <v>0</v>
      </c>
      <c r="N58" s="67">
        <f t="shared" si="33"/>
        <v>0</v>
      </c>
    </row>
    <row r="59" spans="1:14" ht="11.25" hidden="1" customHeight="1" outlineLevel="1">
      <c r="A59" s="26" t="s">
        <v>53</v>
      </c>
      <c r="B59" s="46"/>
      <c r="C59" s="30"/>
      <c r="D59" s="32"/>
      <c r="E59" s="64"/>
      <c r="F59" s="63"/>
      <c r="G59" s="61">
        <f t="shared" si="28"/>
        <v>0</v>
      </c>
      <c r="H59" s="67">
        <f t="shared" si="29"/>
        <v>0</v>
      </c>
      <c r="I59" s="169"/>
      <c r="J59" s="61">
        <f t="shared" si="30"/>
        <v>0</v>
      </c>
      <c r="K59" s="67">
        <f t="shared" si="31"/>
        <v>0</v>
      </c>
      <c r="L59" s="169"/>
      <c r="M59" s="61">
        <f t="shared" si="32"/>
        <v>0</v>
      </c>
      <c r="N59" s="67">
        <f t="shared" si="33"/>
        <v>0</v>
      </c>
    </row>
    <row r="60" spans="1:14" ht="11.25" hidden="1" customHeight="1" outlineLevel="1">
      <c r="A60" s="26" t="s">
        <v>54</v>
      </c>
      <c r="B60" s="46"/>
      <c r="C60" s="30"/>
      <c r="D60" s="32"/>
      <c r="E60" s="64"/>
      <c r="F60" s="63"/>
      <c r="G60" s="61">
        <f t="shared" si="28"/>
        <v>0</v>
      </c>
      <c r="H60" s="67">
        <f t="shared" si="29"/>
        <v>0</v>
      </c>
      <c r="I60" s="169"/>
      <c r="J60" s="61">
        <f t="shared" si="30"/>
        <v>0</v>
      </c>
      <c r="K60" s="67">
        <f t="shared" si="31"/>
        <v>0</v>
      </c>
      <c r="L60" s="169"/>
      <c r="M60" s="61">
        <f t="shared" si="32"/>
        <v>0</v>
      </c>
      <c r="N60" s="67">
        <f t="shared" si="33"/>
        <v>0</v>
      </c>
    </row>
    <row r="61" spans="1:14" ht="11.25" hidden="1" customHeight="1" outlineLevel="1">
      <c r="A61" s="26" t="s">
        <v>55</v>
      </c>
      <c r="B61" s="46"/>
      <c r="C61" s="30"/>
      <c r="D61" s="32"/>
      <c r="E61" s="64"/>
      <c r="F61" s="63"/>
      <c r="G61" s="61">
        <f t="shared" si="28"/>
        <v>0</v>
      </c>
      <c r="H61" s="67">
        <f t="shared" si="29"/>
        <v>0</v>
      </c>
      <c r="I61" s="169"/>
      <c r="J61" s="61">
        <f t="shared" si="30"/>
        <v>0</v>
      </c>
      <c r="K61" s="67">
        <f t="shared" si="31"/>
        <v>0</v>
      </c>
      <c r="L61" s="169"/>
      <c r="M61" s="61">
        <f t="shared" si="32"/>
        <v>0</v>
      </c>
      <c r="N61" s="67">
        <f t="shared" si="33"/>
        <v>0</v>
      </c>
    </row>
    <row r="62" spans="1:14" ht="11.25" customHeight="1" collapsed="1">
      <c r="A62" s="55">
        <v>8</v>
      </c>
      <c r="B62" s="48"/>
      <c r="C62" s="56" t="s">
        <v>201</v>
      </c>
      <c r="D62" s="57"/>
      <c r="E62" s="58"/>
      <c r="F62" s="58"/>
      <c r="G62" s="59"/>
      <c r="H62" s="66">
        <f>SUM(H63:H72)</f>
        <v>0</v>
      </c>
      <c r="I62" s="167"/>
      <c r="J62" s="59"/>
      <c r="K62" s="66">
        <f>SUM(K63:K72)</f>
        <v>0</v>
      </c>
      <c r="L62" s="167"/>
      <c r="M62" s="59"/>
      <c r="N62" s="66">
        <f>SUM(N63:N72)</f>
        <v>0</v>
      </c>
    </row>
    <row r="63" spans="1:14" ht="11.25" hidden="1" customHeight="1" outlineLevel="1">
      <c r="A63" s="26" t="s">
        <v>56</v>
      </c>
      <c r="B63" s="46"/>
      <c r="C63" s="28"/>
      <c r="D63" s="33"/>
      <c r="E63" s="62"/>
      <c r="F63" s="63"/>
      <c r="G63" s="61">
        <f t="shared" ref="G63:G72" si="34">ROUND(F63*(1+$F$6),2)</f>
        <v>0</v>
      </c>
      <c r="H63" s="67">
        <f t="shared" ref="H63:H72" si="35">ROUND(E63*G63,2)</f>
        <v>0</v>
      </c>
      <c r="I63" s="169"/>
      <c r="J63" s="61">
        <f t="shared" ref="J63:J72" si="36">ROUND(I63*(1+$F$6),2)</f>
        <v>0</v>
      </c>
      <c r="K63" s="67">
        <f t="shared" ref="K63:K72" si="37">ROUND(H63*J63,2)</f>
        <v>0</v>
      </c>
      <c r="L63" s="169"/>
      <c r="M63" s="61">
        <f t="shared" ref="M63:M72" si="38">ROUND(L63*(1+$F$6),2)</f>
        <v>0</v>
      </c>
      <c r="N63" s="67">
        <f t="shared" ref="N63:N72" si="39">ROUND(K63*M63,2)</f>
        <v>0</v>
      </c>
    </row>
    <row r="64" spans="1:14" ht="11.25" hidden="1" customHeight="1" outlineLevel="1">
      <c r="A64" s="26" t="s">
        <v>57</v>
      </c>
      <c r="B64" s="46"/>
      <c r="C64" s="30"/>
      <c r="D64" s="32"/>
      <c r="E64" s="64"/>
      <c r="F64" s="63"/>
      <c r="G64" s="61">
        <f t="shared" si="34"/>
        <v>0</v>
      </c>
      <c r="H64" s="67">
        <f t="shared" si="35"/>
        <v>0</v>
      </c>
      <c r="I64" s="169"/>
      <c r="J64" s="61">
        <f t="shared" si="36"/>
        <v>0</v>
      </c>
      <c r="K64" s="67">
        <f t="shared" si="37"/>
        <v>0</v>
      </c>
      <c r="L64" s="169"/>
      <c r="M64" s="61">
        <f t="shared" si="38"/>
        <v>0</v>
      </c>
      <c r="N64" s="67">
        <f t="shared" si="39"/>
        <v>0</v>
      </c>
    </row>
    <row r="65" spans="1:14" ht="11.25" hidden="1" customHeight="1" outlineLevel="1">
      <c r="A65" s="26" t="s">
        <v>58</v>
      </c>
      <c r="B65" s="46"/>
      <c r="C65" s="30"/>
      <c r="D65" s="32"/>
      <c r="E65" s="64"/>
      <c r="F65" s="63"/>
      <c r="G65" s="61">
        <f t="shared" si="34"/>
        <v>0</v>
      </c>
      <c r="H65" s="67">
        <f t="shared" si="35"/>
        <v>0</v>
      </c>
      <c r="I65" s="169"/>
      <c r="J65" s="61">
        <f t="shared" si="36"/>
        <v>0</v>
      </c>
      <c r="K65" s="67">
        <f t="shared" si="37"/>
        <v>0</v>
      </c>
      <c r="L65" s="169"/>
      <c r="M65" s="61">
        <f t="shared" si="38"/>
        <v>0</v>
      </c>
      <c r="N65" s="67">
        <f t="shared" si="39"/>
        <v>0</v>
      </c>
    </row>
    <row r="66" spans="1:14" ht="11.25" hidden="1" customHeight="1" outlineLevel="1">
      <c r="A66" s="26" t="s">
        <v>59</v>
      </c>
      <c r="B66" s="46"/>
      <c r="C66" s="30"/>
      <c r="D66" s="32"/>
      <c r="E66" s="64"/>
      <c r="F66" s="63"/>
      <c r="G66" s="61">
        <f t="shared" si="34"/>
        <v>0</v>
      </c>
      <c r="H66" s="67">
        <f t="shared" si="35"/>
        <v>0</v>
      </c>
      <c r="I66" s="169"/>
      <c r="J66" s="61">
        <f t="shared" si="36"/>
        <v>0</v>
      </c>
      <c r="K66" s="67">
        <f t="shared" si="37"/>
        <v>0</v>
      </c>
      <c r="L66" s="169"/>
      <c r="M66" s="61">
        <f t="shared" si="38"/>
        <v>0</v>
      </c>
      <c r="N66" s="67">
        <f t="shared" si="39"/>
        <v>0</v>
      </c>
    </row>
    <row r="67" spans="1:14" ht="11.25" hidden="1" customHeight="1" outlineLevel="1">
      <c r="A67" s="26" t="s">
        <v>60</v>
      </c>
      <c r="B67" s="46"/>
      <c r="C67" s="30"/>
      <c r="D67" s="32"/>
      <c r="E67" s="64"/>
      <c r="F67" s="63"/>
      <c r="G67" s="61">
        <f t="shared" si="34"/>
        <v>0</v>
      </c>
      <c r="H67" s="67">
        <f t="shared" si="35"/>
        <v>0</v>
      </c>
      <c r="I67" s="169"/>
      <c r="J67" s="61">
        <f t="shared" si="36"/>
        <v>0</v>
      </c>
      <c r="K67" s="67">
        <f t="shared" si="37"/>
        <v>0</v>
      </c>
      <c r="L67" s="169"/>
      <c r="M67" s="61">
        <f t="shared" si="38"/>
        <v>0</v>
      </c>
      <c r="N67" s="67">
        <f t="shared" si="39"/>
        <v>0</v>
      </c>
    </row>
    <row r="68" spans="1:14" ht="11.25" hidden="1" customHeight="1" outlineLevel="1">
      <c r="A68" s="26" t="s">
        <v>61</v>
      </c>
      <c r="B68" s="46"/>
      <c r="C68" s="30"/>
      <c r="D68" s="32"/>
      <c r="E68" s="64"/>
      <c r="F68" s="63"/>
      <c r="G68" s="61">
        <f t="shared" si="34"/>
        <v>0</v>
      </c>
      <c r="H68" s="67">
        <f t="shared" si="35"/>
        <v>0</v>
      </c>
      <c r="I68" s="169"/>
      <c r="J68" s="61">
        <f t="shared" si="36"/>
        <v>0</v>
      </c>
      <c r="K68" s="67">
        <f t="shared" si="37"/>
        <v>0</v>
      </c>
      <c r="L68" s="169"/>
      <c r="M68" s="61">
        <f t="shared" si="38"/>
        <v>0</v>
      </c>
      <c r="N68" s="67">
        <f t="shared" si="39"/>
        <v>0</v>
      </c>
    </row>
    <row r="69" spans="1:14" ht="11.25" hidden="1" customHeight="1" outlineLevel="1">
      <c r="A69" s="26" t="s">
        <v>62</v>
      </c>
      <c r="B69" s="46"/>
      <c r="C69" s="30"/>
      <c r="D69" s="32"/>
      <c r="E69" s="64"/>
      <c r="F69" s="63"/>
      <c r="G69" s="61">
        <f t="shared" si="34"/>
        <v>0</v>
      </c>
      <c r="H69" s="67">
        <f t="shared" si="35"/>
        <v>0</v>
      </c>
      <c r="I69" s="169"/>
      <c r="J69" s="61">
        <f t="shared" si="36"/>
        <v>0</v>
      </c>
      <c r="K69" s="67">
        <f t="shared" si="37"/>
        <v>0</v>
      </c>
      <c r="L69" s="169"/>
      <c r="M69" s="61">
        <f t="shared" si="38"/>
        <v>0</v>
      </c>
      <c r="N69" s="67">
        <f t="shared" si="39"/>
        <v>0</v>
      </c>
    </row>
    <row r="70" spans="1:14" ht="11.25" hidden="1" customHeight="1" outlineLevel="1">
      <c r="A70" s="26" t="s">
        <v>63</v>
      </c>
      <c r="B70" s="46"/>
      <c r="C70" s="30"/>
      <c r="D70" s="32"/>
      <c r="E70" s="64"/>
      <c r="F70" s="63"/>
      <c r="G70" s="61">
        <f t="shared" si="34"/>
        <v>0</v>
      </c>
      <c r="H70" s="67">
        <f t="shared" si="35"/>
        <v>0</v>
      </c>
      <c r="I70" s="169"/>
      <c r="J70" s="61">
        <f t="shared" si="36"/>
        <v>0</v>
      </c>
      <c r="K70" s="67">
        <f t="shared" si="37"/>
        <v>0</v>
      </c>
      <c r="L70" s="169"/>
      <c r="M70" s="61">
        <f t="shared" si="38"/>
        <v>0</v>
      </c>
      <c r="N70" s="67">
        <f t="shared" si="39"/>
        <v>0</v>
      </c>
    </row>
    <row r="71" spans="1:14" ht="11.25" hidden="1" customHeight="1" outlineLevel="1">
      <c r="A71" s="26" t="s">
        <v>64</v>
      </c>
      <c r="B71" s="46"/>
      <c r="C71" s="30"/>
      <c r="D71" s="32"/>
      <c r="E71" s="64"/>
      <c r="F71" s="63"/>
      <c r="G71" s="61">
        <f t="shared" si="34"/>
        <v>0</v>
      </c>
      <c r="H71" s="67">
        <f t="shared" si="35"/>
        <v>0</v>
      </c>
      <c r="I71" s="169"/>
      <c r="J71" s="61">
        <f t="shared" si="36"/>
        <v>0</v>
      </c>
      <c r="K71" s="67">
        <f t="shared" si="37"/>
        <v>0</v>
      </c>
      <c r="L71" s="169"/>
      <c r="M71" s="61">
        <f t="shared" si="38"/>
        <v>0</v>
      </c>
      <c r="N71" s="67">
        <f t="shared" si="39"/>
        <v>0</v>
      </c>
    </row>
    <row r="72" spans="1:14" ht="11.25" hidden="1" customHeight="1" outlineLevel="1">
      <c r="A72" s="26" t="s">
        <v>65</v>
      </c>
      <c r="B72" s="46"/>
      <c r="C72" s="30"/>
      <c r="D72" s="32"/>
      <c r="E72" s="64"/>
      <c r="F72" s="63"/>
      <c r="G72" s="61">
        <f t="shared" si="34"/>
        <v>0</v>
      </c>
      <c r="H72" s="67">
        <f t="shared" si="35"/>
        <v>0</v>
      </c>
      <c r="I72" s="169"/>
      <c r="J72" s="61">
        <f t="shared" si="36"/>
        <v>0</v>
      </c>
      <c r="K72" s="67">
        <f t="shared" si="37"/>
        <v>0</v>
      </c>
      <c r="L72" s="169"/>
      <c r="M72" s="61">
        <f t="shared" si="38"/>
        <v>0</v>
      </c>
      <c r="N72" s="67">
        <f t="shared" si="39"/>
        <v>0</v>
      </c>
    </row>
    <row r="73" spans="1:14" ht="11.25" customHeight="1" collapsed="1">
      <c r="A73" s="55">
        <v>9</v>
      </c>
      <c r="B73" s="48"/>
      <c r="C73" s="56" t="s">
        <v>201</v>
      </c>
      <c r="D73" s="57"/>
      <c r="E73" s="58"/>
      <c r="F73" s="58"/>
      <c r="G73" s="59"/>
      <c r="H73" s="66">
        <f>SUM(H74:H83)</f>
        <v>0</v>
      </c>
      <c r="I73" s="167"/>
      <c r="J73" s="59"/>
      <c r="K73" s="66">
        <f>SUM(K74:K83)</f>
        <v>0</v>
      </c>
      <c r="L73" s="167"/>
      <c r="M73" s="59"/>
      <c r="N73" s="66">
        <f>SUM(N74:N83)</f>
        <v>0</v>
      </c>
    </row>
    <row r="74" spans="1:14" ht="11.25" hidden="1" customHeight="1" outlineLevel="1">
      <c r="A74" s="26" t="s">
        <v>66</v>
      </c>
      <c r="B74" s="46"/>
      <c r="C74" s="30"/>
      <c r="D74" s="32"/>
      <c r="E74" s="64"/>
      <c r="F74" s="63"/>
      <c r="G74" s="61">
        <f t="shared" ref="G74:G83" si="40">ROUND(F74*(1+$F$6),2)</f>
        <v>0</v>
      </c>
      <c r="H74" s="67">
        <f t="shared" ref="H74:H83" si="41">ROUND(E74*G74,2)</f>
        <v>0</v>
      </c>
      <c r="I74" s="169"/>
      <c r="J74" s="61">
        <f t="shared" ref="J74:J83" si="42">ROUND(I74*(1+$F$6),2)</f>
        <v>0</v>
      </c>
      <c r="K74" s="67">
        <f t="shared" ref="K74:K83" si="43">ROUND(H74*J74,2)</f>
        <v>0</v>
      </c>
      <c r="L74" s="169"/>
      <c r="M74" s="61">
        <f t="shared" ref="M74:M83" si="44">ROUND(L74*(1+$F$6),2)</f>
        <v>0</v>
      </c>
      <c r="N74" s="67">
        <f t="shared" ref="N74:N83" si="45">ROUND(K74*M74,2)</f>
        <v>0</v>
      </c>
    </row>
    <row r="75" spans="1:14" ht="11.25" hidden="1" customHeight="1" outlineLevel="1">
      <c r="A75" s="26" t="s">
        <v>67</v>
      </c>
      <c r="B75" s="46"/>
      <c r="C75" s="30"/>
      <c r="D75" s="32"/>
      <c r="E75" s="64"/>
      <c r="F75" s="63"/>
      <c r="G75" s="61">
        <f t="shared" si="40"/>
        <v>0</v>
      </c>
      <c r="H75" s="67">
        <f t="shared" si="41"/>
        <v>0</v>
      </c>
      <c r="I75" s="169"/>
      <c r="J75" s="61">
        <f t="shared" si="42"/>
        <v>0</v>
      </c>
      <c r="K75" s="67">
        <f t="shared" si="43"/>
        <v>0</v>
      </c>
      <c r="L75" s="169"/>
      <c r="M75" s="61">
        <f t="shared" si="44"/>
        <v>0</v>
      </c>
      <c r="N75" s="67">
        <f t="shared" si="45"/>
        <v>0</v>
      </c>
    </row>
    <row r="76" spans="1:14" ht="11.25" hidden="1" customHeight="1" outlineLevel="1">
      <c r="A76" s="26" t="s">
        <v>68</v>
      </c>
      <c r="B76" s="46"/>
      <c r="C76" s="30"/>
      <c r="D76" s="32"/>
      <c r="E76" s="64"/>
      <c r="F76" s="63"/>
      <c r="G76" s="61">
        <f t="shared" si="40"/>
        <v>0</v>
      </c>
      <c r="H76" s="67">
        <f t="shared" si="41"/>
        <v>0</v>
      </c>
      <c r="I76" s="169"/>
      <c r="J76" s="61">
        <f t="shared" si="42"/>
        <v>0</v>
      </c>
      <c r="K76" s="67">
        <f t="shared" si="43"/>
        <v>0</v>
      </c>
      <c r="L76" s="169"/>
      <c r="M76" s="61">
        <f t="shared" si="44"/>
        <v>0</v>
      </c>
      <c r="N76" s="67">
        <f t="shared" si="45"/>
        <v>0</v>
      </c>
    </row>
    <row r="77" spans="1:14" ht="11.25" hidden="1" customHeight="1" outlineLevel="1">
      <c r="A77" s="26" t="s">
        <v>69</v>
      </c>
      <c r="B77" s="46"/>
      <c r="C77" s="30"/>
      <c r="D77" s="32"/>
      <c r="E77" s="64"/>
      <c r="F77" s="63"/>
      <c r="G77" s="61">
        <f t="shared" si="40"/>
        <v>0</v>
      </c>
      <c r="H77" s="67">
        <f t="shared" si="41"/>
        <v>0</v>
      </c>
      <c r="I77" s="169"/>
      <c r="J77" s="61">
        <f t="shared" si="42"/>
        <v>0</v>
      </c>
      <c r="K77" s="67">
        <f t="shared" si="43"/>
        <v>0</v>
      </c>
      <c r="L77" s="169"/>
      <c r="M77" s="61">
        <f t="shared" si="44"/>
        <v>0</v>
      </c>
      <c r="N77" s="67">
        <f t="shared" si="45"/>
        <v>0</v>
      </c>
    </row>
    <row r="78" spans="1:14" ht="11.25" hidden="1" customHeight="1" outlineLevel="1">
      <c r="A78" s="26" t="s">
        <v>70</v>
      </c>
      <c r="B78" s="46"/>
      <c r="C78" s="30"/>
      <c r="D78" s="32"/>
      <c r="E78" s="64"/>
      <c r="F78" s="63"/>
      <c r="G78" s="61">
        <f t="shared" si="40"/>
        <v>0</v>
      </c>
      <c r="H78" s="67">
        <f t="shared" si="41"/>
        <v>0</v>
      </c>
      <c r="I78" s="169"/>
      <c r="J78" s="61">
        <f t="shared" si="42"/>
        <v>0</v>
      </c>
      <c r="K78" s="67">
        <f t="shared" si="43"/>
        <v>0</v>
      </c>
      <c r="L78" s="169"/>
      <c r="M78" s="61">
        <f t="shared" si="44"/>
        <v>0</v>
      </c>
      <c r="N78" s="67">
        <f t="shared" si="45"/>
        <v>0</v>
      </c>
    </row>
    <row r="79" spans="1:14" ht="11.25" hidden="1" customHeight="1" outlineLevel="1">
      <c r="A79" s="26" t="s">
        <v>71</v>
      </c>
      <c r="B79" s="46"/>
      <c r="C79" s="30"/>
      <c r="D79" s="32"/>
      <c r="E79" s="64"/>
      <c r="F79" s="63"/>
      <c r="G79" s="61">
        <f t="shared" si="40"/>
        <v>0</v>
      </c>
      <c r="H79" s="67">
        <f t="shared" si="41"/>
        <v>0</v>
      </c>
      <c r="I79" s="169"/>
      <c r="J79" s="61">
        <f t="shared" si="42"/>
        <v>0</v>
      </c>
      <c r="K79" s="67">
        <f t="shared" si="43"/>
        <v>0</v>
      </c>
      <c r="L79" s="169"/>
      <c r="M79" s="61">
        <f t="shared" si="44"/>
        <v>0</v>
      </c>
      <c r="N79" s="67">
        <f t="shared" si="45"/>
        <v>0</v>
      </c>
    </row>
    <row r="80" spans="1:14" ht="11.25" hidden="1" customHeight="1" outlineLevel="1">
      <c r="A80" s="26" t="s">
        <v>72</v>
      </c>
      <c r="B80" s="46"/>
      <c r="C80" s="30"/>
      <c r="D80" s="32"/>
      <c r="E80" s="64"/>
      <c r="F80" s="63"/>
      <c r="G80" s="61">
        <f t="shared" si="40"/>
        <v>0</v>
      </c>
      <c r="H80" s="67">
        <f t="shared" si="41"/>
        <v>0</v>
      </c>
      <c r="I80" s="169"/>
      <c r="J80" s="61">
        <f t="shared" si="42"/>
        <v>0</v>
      </c>
      <c r="K80" s="67">
        <f t="shared" si="43"/>
        <v>0</v>
      </c>
      <c r="L80" s="169"/>
      <c r="M80" s="61">
        <f t="shared" si="44"/>
        <v>0</v>
      </c>
      <c r="N80" s="67">
        <f t="shared" si="45"/>
        <v>0</v>
      </c>
    </row>
    <row r="81" spans="1:14" ht="11.25" hidden="1" customHeight="1" outlineLevel="1">
      <c r="A81" s="26" t="s">
        <v>73</v>
      </c>
      <c r="B81" s="46"/>
      <c r="C81" s="30"/>
      <c r="D81" s="32"/>
      <c r="E81" s="64"/>
      <c r="F81" s="63"/>
      <c r="G81" s="61">
        <f t="shared" si="40"/>
        <v>0</v>
      </c>
      <c r="H81" s="67">
        <f t="shared" si="41"/>
        <v>0</v>
      </c>
      <c r="I81" s="169"/>
      <c r="J81" s="61">
        <f t="shared" si="42"/>
        <v>0</v>
      </c>
      <c r="K81" s="67">
        <f t="shared" si="43"/>
        <v>0</v>
      </c>
      <c r="L81" s="169"/>
      <c r="M81" s="61">
        <f t="shared" si="44"/>
        <v>0</v>
      </c>
      <c r="N81" s="67">
        <f t="shared" si="45"/>
        <v>0</v>
      </c>
    </row>
    <row r="82" spans="1:14" ht="11.25" hidden="1" customHeight="1" outlineLevel="1">
      <c r="A82" s="26" t="s">
        <v>74</v>
      </c>
      <c r="B82" s="46"/>
      <c r="C82" s="30"/>
      <c r="D82" s="32"/>
      <c r="E82" s="64"/>
      <c r="F82" s="63"/>
      <c r="G82" s="61">
        <f t="shared" si="40"/>
        <v>0</v>
      </c>
      <c r="H82" s="67">
        <f t="shared" si="41"/>
        <v>0</v>
      </c>
      <c r="I82" s="169"/>
      <c r="J82" s="61">
        <f t="shared" si="42"/>
        <v>0</v>
      </c>
      <c r="K82" s="67">
        <f t="shared" si="43"/>
        <v>0</v>
      </c>
      <c r="L82" s="169"/>
      <c r="M82" s="61">
        <f t="shared" si="44"/>
        <v>0</v>
      </c>
      <c r="N82" s="67">
        <f t="shared" si="45"/>
        <v>0</v>
      </c>
    </row>
    <row r="83" spans="1:14" ht="11.25" hidden="1" customHeight="1" outlineLevel="1">
      <c r="A83" s="26" t="s">
        <v>75</v>
      </c>
      <c r="B83" s="46"/>
      <c r="C83" s="30"/>
      <c r="D83" s="32"/>
      <c r="E83" s="64"/>
      <c r="F83" s="63"/>
      <c r="G83" s="61">
        <f t="shared" si="40"/>
        <v>0</v>
      </c>
      <c r="H83" s="67">
        <f t="shared" si="41"/>
        <v>0</v>
      </c>
      <c r="I83" s="169"/>
      <c r="J83" s="61">
        <f t="shared" si="42"/>
        <v>0</v>
      </c>
      <c r="K83" s="67">
        <f t="shared" si="43"/>
        <v>0</v>
      </c>
      <c r="L83" s="169"/>
      <c r="M83" s="61">
        <f t="shared" si="44"/>
        <v>0</v>
      </c>
      <c r="N83" s="67">
        <f t="shared" si="45"/>
        <v>0</v>
      </c>
    </row>
    <row r="84" spans="1:14" ht="11.25" customHeight="1" collapsed="1">
      <c r="A84" s="55">
        <v>10</v>
      </c>
      <c r="B84" s="48"/>
      <c r="C84" s="56" t="s">
        <v>201</v>
      </c>
      <c r="D84" s="57"/>
      <c r="E84" s="58"/>
      <c r="F84" s="58"/>
      <c r="G84" s="59"/>
      <c r="H84" s="66">
        <f>SUM(H85:H94)</f>
        <v>0</v>
      </c>
      <c r="I84" s="167"/>
      <c r="J84" s="59"/>
      <c r="K84" s="66">
        <f>SUM(K85:K94)</f>
        <v>0</v>
      </c>
      <c r="L84" s="167"/>
      <c r="M84" s="59"/>
      <c r="N84" s="66">
        <f>SUM(N85:N94)</f>
        <v>0</v>
      </c>
    </row>
    <row r="85" spans="1:14" ht="11.25" hidden="1" customHeight="1" outlineLevel="1">
      <c r="A85" s="26" t="s">
        <v>76</v>
      </c>
      <c r="B85" s="46"/>
      <c r="C85" s="30"/>
      <c r="D85" s="32"/>
      <c r="E85" s="64"/>
      <c r="F85" s="63"/>
      <c r="G85" s="61">
        <f t="shared" ref="G85:G94" si="46">ROUND(F85*(1+$F$6),2)</f>
        <v>0</v>
      </c>
      <c r="H85" s="67">
        <f t="shared" ref="H85:H94" si="47">ROUND(E85*G85,2)</f>
        <v>0</v>
      </c>
      <c r="I85" s="169"/>
      <c r="J85" s="61">
        <f t="shared" ref="J85:J94" si="48">ROUND(I85*(1+$F$6),2)</f>
        <v>0</v>
      </c>
      <c r="K85" s="67">
        <f t="shared" ref="K85:K94" si="49">ROUND(H85*J85,2)</f>
        <v>0</v>
      </c>
      <c r="L85" s="169"/>
      <c r="M85" s="61">
        <f t="shared" ref="M85:M94" si="50">ROUND(L85*(1+$F$6),2)</f>
        <v>0</v>
      </c>
      <c r="N85" s="67">
        <f t="shared" ref="N85:N94" si="51">ROUND(K85*M85,2)</f>
        <v>0</v>
      </c>
    </row>
    <row r="86" spans="1:14" ht="11.25" hidden="1" customHeight="1" outlineLevel="1">
      <c r="A86" s="26" t="s">
        <v>77</v>
      </c>
      <c r="B86" s="46"/>
      <c r="C86" s="28"/>
      <c r="D86" s="33"/>
      <c r="E86" s="62"/>
      <c r="F86" s="63"/>
      <c r="G86" s="61">
        <f t="shared" si="46"/>
        <v>0</v>
      </c>
      <c r="H86" s="67">
        <f t="shared" si="47"/>
        <v>0</v>
      </c>
      <c r="I86" s="169"/>
      <c r="J86" s="61">
        <f t="shared" si="48"/>
        <v>0</v>
      </c>
      <c r="K86" s="67">
        <f t="shared" si="49"/>
        <v>0</v>
      </c>
      <c r="L86" s="169"/>
      <c r="M86" s="61">
        <f t="shared" si="50"/>
        <v>0</v>
      </c>
      <c r="N86" s="67">
        <f t="shared" si="51"/>
        <v>0</v>
      </c>
    </row>
    <row r="87" spans="1:14" ht="11.25" hidden="1" customHeight="1" outlineLevel="1">
      <c r="A87" s="26" t="s">
        <v>78</v>
      </c>
      <c r="B87" s="46"/>
      <c r="C87" s="30"/>
      <c r="D87" s="32"/>
      <c r="E87" s="64"/>
      <c r="F87" s="63"/>
      <c r="G87" s="61">
        <f t="shared" si="46"/>
        <v>0</v>
      </c>
      <c r="H87" s="67">
        <f t="shared" si="47"/>
        <v>0</v>
      </c>
      <c r="I87" s="169"/>
      <c r="J87" s="61">
        <f t="shared" si="48"/>
        <v>0</v>
      </c>
      <c r="K87" s="67">
        <f t="shared" si="49"/>
        <v>0</v>
      </c>
      <c r="L87" s="169"/>
      <c r="M87" s="61">
        <f t="shared" si="50"/>
        <v>0</v>
      </c>
      <c r="N87" s="67">
        <f t="shared" si="51"/>
        <v>0</v>
      </c>
    </row>
    <row r="88" spans="1:14" ht="11.25" hidden="1" customHeight="1" outlineLevel="1">
      <c r="A88" s="26" t="s">
        <v>79</v>
      </c>
      <c r="B88" s="46"/>
      <c r="C88" s="30"/>
      <c r="D88" s="32"/>
      <c r="E88" s="64"/>
      <c r="F88" s="63"/>
      <c r="G88" s="61">
        <f t="shared" si="46"/>
        <v>0</v>
      </c>
      <c r="H88" s="67">
        <f t="shared" si="47"/>
        <v>0</v>
      </c>
      <c r="I88" s="169"/>
      <c r="J88" s="61">
        <f t="shared" si="48"/>
        <v>0</v>
      </c>
      <c r="K88" s="67">
        <f t="shared" si="49"/>
        <v>0</v>
      </c>
      <c r="L88" s="169"/>
      <c r="M88" s="61">
        <f t="shared" si="50"/>
        <v>0</v>
      </c>
      <c r="N88" s="67">
        <f t="shared" si="51"/>
        <v>0</v>
      </c>
    </row>
    <row r="89" spans="1:14" ht="11.25" hidden="1" customHeight="1" outlineLevel="1">
      <c r="A89" s="26" t="s">
        <v>80</v>
      </c>
      <c r="B89" s="46"/>
      <c r="C89" s="30"/>
      <c r="D89" s="32"/>
      <c r="E89" s="64"/>
      <c r="F89" s="63"/>
      <c r="G89" s="61">
        <f t="shared" si="46"/>
        <v>0</v>
      </c>
      <c r="H89" s="67">
        <f t="shared" si="47"/>
        <v>0</v>
      </c>
      <c r="I89" s="169"/>
      <c r="J89" s="61">
        <f t="shared" si="48"/>
        <v>0</v>
      </c>
      <c r="K89" s="67">
        <f t="shared" si="49"/>
        <v>0</v>
      </c>
      <c r="L89" s="169"/>
      <c r="M89" s="61">
        <f t="shared" si="50"/>
        <v>0</v>
      </c>
      <c r="N89" s="67">
        <f t="shared" si="51"/>
        <v>0</v>
      </c>
    </row>
    <row r="90" spans="1:14" ht="11.25" hidden="1" customHeight="1" outlineLevel="1">
      <c r="A90" s="26" t="s">
        <v>81</v>
      </c>
      <c r="B90" s="46"/>
      <c r="C90" s="30"/>
      <c r="D90" s="32"/>
      <c r="E90" s="64"/>
      <c r="F90" s="63"/>
      <c r="G90" s="61">
        <f t="shared" si="46"/>
        <v>0</v>
      </c>
      <c r="H90" s="67">
        <f t="shared" si="47"/>
        <v>0</v>
      </c>
      <c r="I90" s="169"/>
      <c r="J90" s="61">
        <f t="shared" si="48"/>
        <v>0</v>
      </c>
      <c r="K90" s="67">
        <f t="shared" si="49"/>
        <v>0</v>
      </c>
      <c r="L90" s="169"/>
      <c r="M90" s="61">
        <f t="shared" si="50"/>
        <v>0</v>
      </c>
      <c r="N90" s="67">
        <f t="shared" si="51"/>
        <v>0</v>
      </c>
    </row>
    <row r="91" spans="1:14" ht="11.25" hidden="1" customHeight="1" outlineLevel="1">
      <c r="A91" s="26" t="s">
        <v>82</v>
      </c>
      <c r="B91" s="46"/>
      <c r="C91" s="30"/>
      <c r="D91" s="32"/>
      <c r="E91" s="64"/>
      <c r="F91" s="63"/>
      <c r="G91" s="61">
        <f t="shared" si="46"/>
        <v>0</v>
      </c>
      <c r="H91" s="67">
        <f t="shared" si="47"/>
        <v>0</v>
      </c>
      <c r="I91" s="169"/>
      <c r="J91" s="61">
        <f t="shared" si="48"/>
        <v>0</v>
      </c>
      <c r="K91" s="67">
        <f t="shared" si="49"/>
        <v>0</v>
      </c>
      <c r="L91" s="169"/>
      <c r="M91" s="61">
        <f t="shared" si="50"/>
        <v>0</v>
      </c>
      <c r="N91" s="67">
        <f t="shared" si="51"/>
        <v>0</v>
      </c>
    </row>
    <row r="92" spans="1:14" ht="11.25" hidden="1" customHeight="1" outlineLevel="1">
      <c r="A92" s="26" t="s">
        <v>83</v>
      </c>
      <c r="B92" s="46"/>
      <c r="C92" s="30"/>
      <c r="D92" s="32"/>
      <c r="E92" s="64"/>
      <c r="F92" s="63"/>
      <c r="G92" s="61">
        <f t="shared" si="46"/>
        <v>0</v>
      </c>
      <c r="H92" s="67">
        <f t="shared" si="47"/>
        <v>0</v>
      </c>
      <c r="I92" s="169"/>
      <c r="J92" s="61">
        <f t="shared" si="48"/>
        <v>0</v>
      </c>
      <c r="K92" s="67">
        <f t="shared" si="49"/>
        <v>0</v>
      </c>
      <c r="L92" s="169"/>
      <c r="M92" s="61">
        <f t="shared" si="50"/>
        <v>0</v>
      </c>
      <c r="N92" s="67">
        <f t="shared" si="51"/>
        <v>0</v>
      </c>
    </row>
    <row r="93" spans="1:14" ht="11.25" hidden="1" customHeight="1" outlineLevel="1">
      <c r="A93" s="26" t="s">
        <v>84</v>
      </c>
      <c r="B93" s="46"/>
      <c r="C93" s="30"/>
      <c r="D93" s="32"/>
      <c r="E93" s="64"/>
      <c r="F93" s="63"/>
      <c r="G93" s="61">
        <f t="shared" si="46"/>
        <v>0</v>
      </c>
      <c r="H93" s="67">
        <f t="shared" si="47"/>
        <v>0</v>
      </c>
      <c r="I93" s="169"/>
      <c r="J93" s="61">
        <f t="shared" si="48"/>
        <v>0</v>
      </c>
      <c r="K93" s="67">
        <f t="shared" si="49"/>
        <v>0</v>
      </c>
      <c r="L93" s="169"/>
      <c r="M93" s="61">
        <f t="shared" si="50"/>
        <v>0</v>
      </c>
      <c r="N93" s="67">
        <f t="shared" si="51"/>
        <v>0</v>
      </c>
    </row>
    <row r="94" spans="1:14" ht="11.25" hidden="1" customHeight="1" outlineLevel="1">
      <c r="A94" s="26" t="s">
        <v>85</v>
      </c>
      <c r="B94" s="46"/>
      <c r="C94" s="30"/>
      <c r="D94" s="32"/>
      <c r="E94" s="64"/>
      <c r="F94" s="63"/>
      <c r="G94" s="61">
        <f t="shared" si="46"/>
        <v>0</v>
      </c>
      <c r="H94" s="67">
        <f t="shared" si="47"/>
        <v>0</v>
      </c>
      <c r="I94" s="169"/>
      <c r="J94" s="61">
        <f t="shared" si="48"/>
        <v>0</v>
      </c>
      <c r="K94" s="67">
        <f t="shared" si="49"/>
        <v>0</v>
      </c>
      <c r="L94" s="169"/>
      <c r="M94" s="61">
        <f t="shared" si="50"/>
        <v>0</v>
      </c>
      <c r="N94" s="67">
        <f t="shared" si="51"/>
        <v>0</v>
      </c>
    </row>
    <row r="95" spans="1:14" ht="11.25" customHeight="1" collapsed="1">
      <c r="A95" s="55">
        <v>11</v>
      </c>
      <c r="B95" s="48"/>
      <c r="C95" s="56" t="s">
        <v>201</v>
      </c>
      <c r="D95" s="57"/>
      <c r="E95" s="58"/>
      <c r="F95" s="58"/>
      <c r="G95" s="59"/>
      <c r="H95" s="66">
        <f>SUM(H96:H105)</f>
        <v>0</v>
      </c>
      <c r="I95" s="167"/>
      <c r="J95" s="59"/>
      <c r="K95" s="66">
        <f>SUM(K96:K105)</f>
        <v>0</v>
      </c>
      <c r="L95" s="167"/>
      <c r="M95" s="59"/>
      <c r="N95" s="66">
        <f>SUM(N96:N105)</f>
        <v>0</v>
      </c>
    </row>
    <row r="96" spans="1:14" ht="11.25" hidden="1" customHeight="1" outlineLevel="1">
      <c r="A96" s="26" t="s">
        <v>126</v>
      </c>
      <c r="B96" s="46"/>
      <c r="C96" s="28"/>
      <c r="D96" s="33"/>
      <c r="E96" s="62"/>
      <c r="F96" s="63"/>
      <c r="G96" s="61">
        <f t="shared" ref="G96:G105" si="52">ROUND(F96*(1+$F$6),2)</f>
        <v>0</v>
      </c>
      <c r="H96" s="67">
        <f t="shared" ref="H96:H105" si="53">ROUND(E96*G96,2)</f>
        <v>0</v>
      </c>
      <c r="I96" s="169"/>
      <c r="J96" s="61">
        <f t="shared" ref="J96:J105" si="54">ROUND(I96*(1+$F$6),2)</f>
        <v>0</v>
      </c>
      <c r="K96" s="67">
        <f t="shared" ref="K96:K105" si="55">ROUND(H96*J96,2)</f>
        <v>0</v>
      </c>
      <c r="L96" s="169"/>
      <c r="M96" s="61">
        <f t="shared" ref="M96:M105" si="56">ROUND(L96*(1+$F$6),2)</f>
        <v>0</v>
      </c>
      <c r="N96" s="67">
        <f t="shared" ref="N96:N105" si="57">ROUND(K96*M96,2)</f>
        <v>0</v>
      </c>
    </row>
    <row r="97" spans="1:14" ht="11.25" hidden="1" customHeight="1" outlineLevel="1">
      <c r="A97" s="26" t="s">
        <v>127</v>
      </c>
      <c r="B97" s="46"/>
      <c r="C97" s="28"/>
      <c r="D97" s="33"/>
      <c r="E97" s="62"/>
      <c r="F97" s="63"/>
      <c r="G97" s="61">
        <f t="shared" si="52"/>
        <v>0</v>
      </c>
      <c r="H97" s="67">
        <f t="shared" si="53"/>
        <v>0</v>
      </c>
      <c r="I97" s="169"/>
      <c r="J97" s="61">
        <f t="shared" si="54"/>
        <v>0</v>
      </c>
      <c r="K97" s="67">
        <f t="shared" si="55"/>
        <v>0</v>
      </c>
      <c r="L97" s="169"/>
      <c r="M97" s="61">
        <f t="shared" si="56"/>
        <v>0</v>
      </c>
      <c r="N97" s="67">
        <f t="shared" si="57"/>
        <v>0</v>
      </c>
    </row>
    <row r="98" spans="1:14" ht="11.25" hidden="1" customHeight="1" outlineLevel="1">
      <c r="A98" s="26" t="s">
        <v>128</v>
      </c>
      <c r="B98" s="46"/>
      <c r="C98" s="28"/>
      <c r="D98" s="33"/>
      <c r="E98" s="62"/>
      <c r="F98" s="63"/>
      <c r="G98" s="61">
        <f t="shared" si="52"/>
        <v>0</v>
      </c>
      <c r="H98" s="67">
        <f t="shared" si="53"/>
        <v>0</v>
      </c>
      <c r="I98" s="169"/>
      <c r="J98" s="61">
        <f t="shared" si="54"/>
        <v>0</v>
      </c>
      <c r="K98" s="67">
        <f t="shared" si="55"/>
        <v>0</v>
      </c>
      <c r="L98" s="169"/>
      <c r="M98" s="61">
        <f t="shared" si="56"/>
        <v>0</v>
      </c>
      <c r="N98" s="67">
        <f t="shared" si="57"/>
        <v>0</v>
      </c>
    </row>
    <row r="99" spans="1:14" ht="11.25" hidden="1" customHeight="1" outlineLevel="1">
      <c r="A99" s="26" t="s">
        <v>129</v>
      </c>
      <c r="B99" s="46"/>
      <c r="C99" s="28"/>
      <c r="D99" s="33"/>
      <c r="E99" s="62"/>
      <c r="F99" s="63"/>
      <c r="G99" s="61">
        <f t="shared" si="52"/>
        <v>0</v>
      </c>
      <c r="H99" s="67">
        <f t="shared" si="53"/>
        <v>0</v>
      </c>
      <c r="I99" s="169"/>
      <c r="J99" s="61">
        <f t="shared" si="54"/>
        <v>0</v>
      </c>
      <c r="K99" s="67">
        <f t="shared" si="55"/>
        <v>0</v>
      </c>
      <c r="L99" s="169"/>
      <c r="M99" s="61">
        <f t="shared" si="56"/>
        <v>0</v>
      </c>
      <c r="N99" s="67">
        <f t="shared" si="57"/>
        <v>0</v>
      </c>
    </row>
    <row r="100" spans="1:14" ht="11.25" hidden="1" customHeight="1" outlineLevel="1">
      <c r="A100" s="26" t="s">
        <v>130</v>
      </c>
      <c r="B100" s="46"/>
      <c r="C100" s="28"/>
      <c r="D100" s="33"/>
      <c r="E100" s="62"/>
      <c r="F100" s="63"/>
      <c r="G100" s="61">
        <f t="shared" si="52"/>
        <v>0</v>
      </c>
      <c r="H100" s="67">
        <f t="shared" si="53"/>
        <v>0</v>
      </c>
      <c r="I100" s="169"/>
      <c r="J100" s="61">
        <f t="shared" si="54"/>
        <v>0</v>
      </c>
      <c r="K100" s="67">
        <f t="shared" si="55"/>
        <v>0</v>
      </c>
      <c r="L100" s="169"/>
      <c r="M100" s="61">
        <f t="shared" si="56"/>
        <v>0</v>
      </c>
      <c r="N100" s="67">
        <f t="shared" si="57"/>
        <v>0</v>
      </c>
    </row>
    <row r="101" spans="1:14" ht="11.25" hidden="1" customHeight="1" outlineLevel="1">
      <c r="A101" s="26" t="s">
        <v>131</v>
      </c>
      <c r="B101" s="46"/>
      <c r="C101" s="28"/>
      <c r="D101" s="33"/>
      <c r="E101" s="62"/>
      <c r="F101" s="63"/>
      <c r="G101" s="61">
        <f t="shared" si="52"/>
        <v>0</v>
      </c>
      <c r="H101" s="67">
        <f t="shared" si="53"/>
        <v>0</v>
      </c>
      <c r="I101" s="169"/>
      <c r="J101" s="61">
        <f t="shared" si="54"/>
        <v>0</v>
      </c>
      <c r="K101" s="67">
        <f t="shared" si="55"/>
        <v>0</v>
      </c>
      <c r="L101" s="169"/>
      <c r="M101" s="61">
        <f t="shared" si="56"/>
        <v>0</v>
      </c>
      <c r="N101" s="67">
        <f t="shared" si="57"/>
        <v>0</v>
      </c>
    </row>
    <row r="102" spans="1:14" ht="11.25" hidden="1" customHeight="1" outlineLevel="1">
      <c r="A102" s="26" t="s">
        <v>132</v>
      </c>
      <c r="B102" s="46"/>
      <c r="C102" s="28"/>
      <c r="D102" s="33"/>
      <c r="E102" s="62"/>
      <c r="F102" s="63"/>
      <c r="G102" s="61">
        <f t="shared" si="52"/>
        <v>0</v>
      </c>
      <c r="H102" s="67">
        <f t="shared" si="53"/>
        <v>0</v>
      </c>
      <c r="I102" s="169"/>
      <c r="J102" s="61">
        <f t="shared" si="54"/>
        <v>0</v>
      </c>
      <c r="K102" s="67">
        <f t="shared" si="55"/>
        <v>0</v>
      </c>
      <c r="L102" s="169"/>
      <c r="M102" s="61">
        <f t="shared" si="56"/>
        <v>0</v>
      </c>
      <c r="N102" s="67">
        <f t="shared" si="57"/>
        <v>0</v>
      </c>
    </row>
    <row r="103" spans="1:14" ht="11.25" hidden="1" customHeight="1" outlineLevel="1">
      <c r="A103" s="26" t="s">
        <v>133</v>
      </c>
      <c r="B103" s="46"/>
      <c r="C103" s="28"/>
      <c r="D103" s="33"/>
      <c r="E103" s="62"/>
      <c r="F103" s="63"/>
      <c r="G103" s="61">
        <f t="shared" si="52"/>
        <v>0</v>
      </c>
      <c r="H103" s="67">
        <f t="shared" si="53"/>
        <v>0</v>
      </c>
      <c r="I103" s="169"/>
      <c r="J103" s="61">
        <f t="shared" si="54"/>
        <v>0</v>
      </c>
      <c r="K103" s="67">
        <f t="shared" si="55"/>
        <v>0</v>
      </c>
      <c r="L103" s="169"/>
      <c r="M103" s="61">
        <f t="shared" si="56"/>
        <v>0</v>
      </c>
      <c r="N103" s="67">
        <f t="shared" si="57"/>
        <v>0</v>
      </c>
    </row>
    <row r="104" spans="1:14" ht="11.25" hidden="1" customHeight="1" outlineLevel="1">
      <c r="A104" s="26" t="s">
        <v>209</v>
      </c>
      <c r="B104" s="46"/>
      <c r="C104" s="28"/>
      <c r="D104" s="33"/>
      <c r="E104" s="62"/>
      <c r="F104" s="63"/>
      <c r="G104" s="61">
        <f t="shared" si="52"/>
        <v>0</v>
      </c>
      <c r="H104" s="67">
        <f t="shared" si="53"/>
        <v>0</v>
      </c>
      <c r="I104" s="169"/>
      <c r="J104" s="61">
        <f t="shared" si="54"/>
        <v>0</v>
      </c>
      <c r="K104" s="67">
        <f t="shared" si="55"/>
        <v>0</v>
      </c>
      <c r="L104" s="169"/>
      <c r="M104" s="61">
        <f t="shared" si="56"/>
        <v>0</v>
      </c>
      <c r="N104" s="67">
        <f t="shared" si="57"/>
        <v>0</v>
      </c>
    </row>
    <row r="105" spans="1:14" ht="11.25" hidden="1" customHeight="1" outlineLevel="1">
      <c r="A105" s="26" t="s">
        <v>210</v>
      </c>
      <c r="B105" s="46"/>
      <c r="C105" s="28"/>
      <c r="D105" s="29"/>
      <c r="E105" s="62"/>
      <c r="F105" s="63"/>
      <c r="G105" s="61">
        <f t="shared" si="52"/>
        <v>0</v>
      </c>
      <c r="H105" s="67">
        <f t="shared" si="53"/>
        <v>0</v>
      </c>
      <c r="I105" s="169"/>
      <c r="J105" s="61">
        <f t="shared" si="54"/>
        <v>0</v>
      </c>
      <c r="K105" s="67">
        <f t="shared" si="55"/>
        <v>0</v>
      </c>
      <c r="L105" s="169"/>
      <c r="M105" s="61">
        <f t="shared" si="56"/>
        <v>0</v>
      </c>
      <c r="N105" s="67">
        <f t="shared" si="57"/>
        <v>0</v>
      </c>
    </row>
    <row r="106" spans="1:14" ht="11.25" customHeight="1" collapsed="1">
      <c r="A106" s="55">
        <v>12</v>
      </c>
      <c r="B106" s="48"/>
      <c r="C106" s="56" t="s">
        <v>201</v>
      </c>
      <c r="D106" s="57"/>
      <c r="E106" s="58"/>
      <c r="F106" s="58"/>
      <c r="G106" s="59"/>
      <c r="H106" s="66">
        <f>SUM(H107:H116)</f>
        <v>0</v>
      </c>
      <c r="I106" s="167"/>
      <c r="J106" s="59"/>
      <c r="K106" s="66">
        <f>SUM(K107:K116)</f>
        <v>0</v>
      </c>
      <c r="L106" s="167"/>
      <c r="M106" s="59"/>
      <c r="N106" s="66">
        <f>SUM(N107:N116)</f>
        <v>0</v>
      </c>
    </row>
    <row r="107" spans="1:14" ht="11.25" hidden="1" customHeight="1" outlineLevel="1">
      <c r="A107" s="26" t="s">
        <v>86</v>
      </c>
      <c r="B107" s="46"/>
      <c r="C107" s="28"/>
      <c r="D107" s="33"/>
      <c r="E107" s="62"/>
      <c r="F107" s="63"/>
      <c r="G107" s="61">
        <f t="shared" ref="G107:G116" si="58">ROUND(F107*(1+$F$6),2)</f>
        <v>0</v>
      </c>
      <c r="H107" s="67">
        <f t="shared" ref="H107:H116" si="59">ROUND(E107*G107,2)</f>
        <v>0</v>
      </c>
      <c r="I107" s="169"/>
      <c r="J107" s="61">
        <f t="shared" ref="J107:J116" si="60">ROUND(I107*(1+$F$6),2)</f>
        <v>0</v>
      </c>
      <c r="K107" s="67">
        <f t="shared" ref="K107:K116" si="61">ROUND(H107*J107,2)</f>
        <v>0</v>
      </c>
      <c r="L107" s="169"/>
      <c r="M107" s="61">
        <f t="shared" ref="M107:M116" si="62">ROUND(L107*(1+$F$6),2)</f>
        <v>0</v>
      </c>
      <c r="N107" s="67">
        <f t="shared" ref="N107:N116" si="63">ROUND(K107*M107,2)</f>
        <v>0</v>
      </c>
    </row>
    <row r="108" spans="1:14" ht="11.25" hidden="1" customHeight="1" outlineLevel="1">
      <c r="A108" s="26" t="s">
        <v>87</v>
      </c>
      <c r="B108" s="46"/>
      <c r="C108" s="30"/>
      <c r="D108" s="32"/>
      <c r="E108" s="64"/>
      <c r="F108" s="63"/>
      <c r="G108" s="61">
        <f t="shared" si="58"/>
        <v>0</v>
      </c>
      <c r="H108" s="67">
        <f t="shared" si="59"/>
        <v>0</v>
      </c>
      <c r="I108" s="169"/>
      <c r="J108" s="61">
        <f t="shared" si="60"/>
        <v>0</v>
      </c>
      <c r="K108" s="67">
        <f t="shared" si="61"/>
        <v>0</v>
      </c>
      <c r="L108" s="169"/>
      <c r="M108" s="61">
        <f t="shared" si="62"/>
        <v>0</v>
      </c>
      <c r="N108" s="67">
        <f t="shared" si="63"/>
        <v>0</v>
      </c>
    </row>
    <row r="109" spans="1:14" ht="11.25" hidden="1" customHeight="1" outlineLevel="1">
      <c r="A109" s="26" t="s">
        <v>88</v>
      </c>
      <c r="B109" s="46"/>
      <c r="C109" s="30"/>
      <c r="D109" s="32"/>
      <c r="E109" s="64"/>
      <c r="F109" s="63"/>
      <c r="G109" s="61">
        <f t="shared" si="58"/>
        <v>0</v>
      </c>
      <c r="H109" s="67">
        <f t="shared" si="59"/>
        <v>0</v>
      </c>
      <c r="I109" s="169"/>
      <c r="J109" s="61">
        <f t="shared" si="60"/>
        <v>0</v>
      </c>
      <c r="K109" s="67">
        <f t="shared" si="61"/>
        <v>0</v>
      </c>
      <c r="L109" s="169"/>
      <c r="M109" s="61">
        <f t="shared" si="62"/>
        <v>0</v>
      </c>
      <c r="N109" s="67">
        <f t="shared" si="63"/>
        <v>0</v>
      </c>
    </row>
    <row r="110" spans="1:14" ht="11.25" hidden="1" customHeight="1" outlineLevel="1">
      <c r="A110" s="26" t="s">
        <v>89</v>
      </c>
      <c r="B110" s="46"/>
      <c r="C110" s="30"/>
      <c r="D110" s="32"/>
      <c r="E110" s="64"/>
      <c r="F110" s="63"/>
      <c r="G110" s="61">
        <f t="shared" si="58"/>
        <v>0</v>
      </c>
      <c r="H110" s="67">
        <f t="shared" si="59"/>
        <v>0</v>
      </c>
      <c r="I110" s="169"/>
      <c r="J110" s="61">
        <f t="shared" si="60"/>
        <v>0</v>
      </c>
      <c r="K110" s="67">
        <f t="shared" si="61"/>
        <v>0</v>
      </c>
      <c r="L110" s="169"/>
      <c r="M110" s="61">
        <f t="shared" si="62"/>
        <v>0</v>
      </c>
      <c r="N110" s="67">
        <f t="shared" si="63"/>
        <v>0</v>
      </c>
    </row>
    <row r="111" spans="1:14" ht="11.25" hidden="1" customHeight="1" outlineLevel="1">
      <c r="A111" s="26" t="s">
        <v>90</v>
      </c>
      <c r="B111" s="46"/>
      <c r="C111" s="30"/>
      <c r="D111" s="32"/>
      <c r="E111" s="64"/>
      <c r="F111" s="63"/>
      <c r="G111" s="61">
        <f t="shared" si="58"/>
        <v>0</v>
      </c>
      <c r="H111" s="67">
        <f t="shared" si="59"/>
        <v>0</v>
      </c>
      <c r="I111" s="169"/>
      <c r="J111" s="61">
        <f t="shared" si="60"/>
        <v>0</v>
      </c>
      <c r="K111" s="67">
        <f t="shared" si="61"/>
        <v>0</v>
      </c>
      <c r="L111" s="169"/>
      <c r="M111" s="61">
        <f t="shared" si="62"/>
        <v>0</v>
      </c>
      <c r="N111" s="67">
        <f t="shared" si="63"/>
        <v>0</v>
      </c>
    </row>
    <row r="112" spans="1:14" ht="11.25" hidden="1" customHeight="1" outlineLevel="1">
      <c r="A112" s="26" t="s">
        <v>91</v>
      </c>
      <c r="B112" s="46"/>
      <c r="C112" s="30"/>
      <c r="D112" s="32"/>
      <c r="E112" s="64"/>
      <c r="F112" s="63"/>
      <c r="G112" s="61">
        <f t="shared" si="58"/>
        <v>0</v>
      </c>
      <c r="H112" s="67">
        <f t="shared" si="59"/>
        <v>0</v>
      </c>
      <c r="I112" s="169"/>
      <c r="J112" s="61">
        <f t="shared" si="60"/>
        <v>0</v>
      </c>
      <c r="K112" s="67">
        <f t="shared" si="61"/>
        <v>0</v>
      </c>
      <c r="L112" s="169"/>
      <c r="M112" s="61">
        <f t="shared" si="62"/>
        <v>0</v>
      </c>
      <c r="N112" s="67">
        <f t="shared" si="63"/>
        <v>0</v>
      </c>
    </row>
    <row r="113" spans="1:14" ht="11.25" hidden="1" customHeight="1" outlineLevel="1">
      <c r="A113" s="26" t="s">
        <v>92</v>
      </c>
      <c r="B113" s="46"/>
      <c r="C113" s="30"/>
      <c r="D113" s="32"/>
      <c r="E113" s="64"/>
      <c r="F113" s="63"/>
      <c r="G113" s="61">
        <f t="shared" si="58"/>
        <v>0</v>
      </c>
      <c r="H113" s="67">
        <f t="shared" si="59"/>
        <v>0</v>
      </c>
      <c r="I113" s="169"/>
      <c r="J113" s="61">
        <f t="shared" si="60"/>
        <v>0</v>
      </c>
      <c r="K113" s="67">
        <f t="shared" si="61"/>
        <v>0</v>
      </c>
      <c r="L113" s="169"/>
      <c r="M113" s="61">
        <f t="shared" si="62"/>
        <v>0</v>
      </c>
      <c r="N113" s="67">
        <f t="shared" si="63"/>
        <v>0</v>
      </c>
    </row>
    <row r="114" spans="1:14" ht="11.25" hidden="1" customHeight="1" outlineLevel="1">
      <c r="A114" s="26" t="s">
        <v>93</v>
      </c>
      <c r="B114" s="46"/>
      <c r="C114" s="30"/>
      <c r="D114" s="32"/>
      <c r="E114" s="64"/>
      <c r="F114" s="63"/>
      <c r="G114" s="61">
        <f t="shared" si="58"/>
        <v>0</v>
      </c>
      <c r="H114" s="67">
        <f t="shared" si="59"/>
        <v>0</v>
      </c>
      <c r="I114" s="169"/>
      <c r="J114" s="61">
        <f t="shared" si="60"/>
        <v>0</v>
      </c>
      <c r="K114" s="67">
        <f t="shared" si="61"/>
        <v>0</v>
      </c>
      <c r="L114" s="169"/>
      <c r="M114" s="61">
        <f t="shared" si="62"/>
        <v>0</v>
      </c>
      <c r="N114" s="67">
        <f t="shared" si="63"/>
        <v>0</v>
      </c>
    </row>
    <row r="115" spans="1:14" ht="11.25" hidden="1" customHeight="1" outlineLevel="1">
      <c r="A115" s="26" t="s">
        <v>94</v>
      </c>
      <c r="B115" s="46"/>
      <c r="C115" s="30"/>
      <c r="D115" s="32"/>
      <c r="E115" s="64"/>
      <c r="F115" s="63"/>
      <c r="G115" s="61">
        <f t="shared" si="58"/>
        <v>0</v>
      </c>
      <c r="H115" s="67">
        <f t="shared" si="59"/>
        <v>0</v>
      </c>
      <c r="I115" s="169"/>
      <c r="J115" s="61">
        <f t="shared" si="60"/>
        <v>0</v>
      </c>
      <c r="K115" s="67">
        <f t="shared" si="61"/>
        <v>0</v>
      </c>
      <c r="L115" s="169"/>
      <c r="M115" s="61">
        <f t="shared" si="62"/>
        <v>0</v>
      </c>
      <c r="N115" s="67">
        <f t="shared" si="63"/>
        <v>0</v>
      </c>
    </row>
    <row r="116" spans="1:14" ht="11.25" hidden="1" customHeight="1" outlineLevel="1">
      <c r="A116" s="26" t="s">
        <v>95</v>
      </c>
      <c r="B116" s="46"/>
      <c r="C116" s="30"/>
      <c r="D116" s="32"/>
      <c r="E116" s="64"/>
      <c r="F116" s="63"/>
      <c r="G116" s="61">
        <f t="shared" si="58"/>
        <v>0</v>
      </c>
      <c r="H116" s="67">
        <f t="shared" si="59"/>
        <v>0</v>
      </c>
      <c r="I116" s="169"/>
      <c r="J116" s="61">
        <f t="shared" si="60"/>
        <v>0</v>
      </c>
      <c r="K116" s="67">
        <f t="shared" si="61"/>
        <v>0</v>
      </c>
      <c r="L116" s="169"/>
      <c r="M116" s="61">
        <f t="shared" si="62"/>
        <v>0</v>
      </c>
      <c r="N116" s="67">
        <f t="shared" si="63"/>
        <v>0</v>
      </c>
    </row>
    <row r="117" spans="1:14" ht="11.25" customHeight="1" collapsed="1">
      <c r="A117" s="55">
        <v>13</v>
      </c>
      <c r="B117" s="48"/>
      <c r="C117" s="56" t="s">
        <v>201</v>
      </c>
      <c r="D117" s="57"/>
      <c r="E117" s="58"/>
      <c r="F117" s="58"/>
      <c r="G117" s="59"/>
      <c r="H117" s="66">
        <f>SUM(H118:H127)</f>
        <v>0</v>
      </c>
      <c r="I117" s="167"/>
      <c r="J117" s="59"/>
      <c r="K117" s="66">
        <f>SUM(K118:K127)</f>
        <v>0</v>
      </c>
      <c r="L117" s="167"/>
      <c r="M117" s="59"/>
      <c r="N117" s="66">
        <f>SUM(N118:N127)</f>
        <v>0</v>
      </c>
    </row>
    <row r="118" spans="1:14" ht="11.25" hidden="1" customHeight="1" outlineLevel="1">
      <c r="A118" s="26" t="s">
        <v>96</v>
      </c>
      <c r="B118" s="46"/>
      <c r="C118" s="28"/>
      <c r="D118" s="33"/>
      <c r="E118" s="62"/>
      <c r="F118" s="63"/>
      <c r="G118" s="61">
        <f t="shared" ref="G118:G127" si="64">ROUND(F118*(1+$F$6),2)</f>
        <v>0</v>
      </c>
      <c r="H118" s="67">
        <f t="shared" ref="H118:H127" si="65">ROUND(E118*G118,2)</f>
        <v>0</v>
      </c>
      <c r="I118" s="169"/>
      <c r="J118" s="61">
        <f t="shared" ref="J118:J127" si="66">ROUND(I118*(1+$F$6),2)</f>
        <v>0</v>
      </c>
      <c r="K118" s="67">
        <f t="shared" ref="K118:K127" si="67">ROUND(H118*J118,2)</f>
        <v>0</v>
      </c>
      <c r="L118" s="169"/>
      <c r="M118" s="61">
        <f t="shared" ref="M118:M127" si="68">ROUND(L118*(1+$F$6),2)</f>
        <v>0</v>
      </c>
      <c r="N118" s="67">
        <f t="shared" ref="N118:N127" si="69">ROUND(K118*M118,2)</f>
        <v>0</v>
      </c>
    </row>
    <row r="119" spans="1:14" ht="11.25" hidden="1" customHeight="1" outlineLevel="1">
      <c r="A119" s="26" t="s">
        <v>97</v>
      </c>
      <c r="B119" s="46"/>
      <c r="C119" s="30"/>
      <c r="D119" s="32"/>
      <c r="E119" s="64"/>
      <c r="F119" s="63"/>
      <c r="G119" s="61">
        <f t="shared" si="64"/>
        <v>0</v>
      </c>
      <c r="H119" s="67">
        <f t="shared" si="65"/>
        <v>0</v>
      </c>
      <c r="I119" s="169"/>
      <c r="J119" s="61">
        <f t="shared" si="66"/>
        <v>0</v>
      </c>
      <c r="K119" s="67">
        <f t="shared" si="67"/>
        <v>0</v>
      </c>
      <c r="L119" s="169"/>
      <c r="M119" s="61">
        <f t="shared" si="68"/>
        <v>0</v>
      </c>
      <c r="N119" s="67">
        <f t="shared" si="69"/>
        <v>0</v>
      </c>
    </row>
    <row r="120" spans="1:14" ht="11.25" hidden="1" customHeight="1" outlineLevel="1">
      <c r="A120" s="26" t="s">
        <v>98</v>
      </c>
      <c r="B120" s="46"/>
      <c r="C120" s="30"/>
      <c r="D120" s="32"/>
      <c r="E120" s="64"/>
      <c r="F120" s="63"/>
      <c r="G120" s="61">
        <f t="shared" si="64"/>
        <v>0</v>
      </c>
      <c r="H120" s="67">
        <f t="shared" si="65"/>
        <v>0</v>
      </c>
      <c r="I120" s="169"/>
      <c r="J120" s="61">
        <f t="shared" si="66"/>
        <v>0</v>
      </c>
      <c r="K120" s="67">
        <f t="shared" si="67"/>
        <v>0</v>
      </c>
      <c r="L120" s="169"/>
      <c r="M120" s="61">
        <f t="shared" si="68"/>
        <v>0</v>
      </c>
      <c r="N120" s="67">
        <f t="shared" si="69"/>
        <v>0</v>
      </c>
    </row>
    <row r="121" spans="1:14" ht="11.25" hidden="1" customHeight="1" outlineLevel="1">
      <c r="A121" s="26" t="s">
        <v>99</v>
      </c>
      <c r="B121" s="46"/>
      <c r="C121" s="30"/>
      <c r="D121" s="32"/>
      <c r="E121" s="64"/>
      <c r="F121" s="63"/>
      <c r="G121" s="61">
        <f t="shared" si="64"/>
        <v>0</v>
      </c>
      <c r="H121" s="67">
        <f t="shared" si="65"/>
        <v>0</v>
      </c>
      <c r="I121" s="169"/>
      <c r="J121" s="61">
        <f t="shared" si="66"/>
        <v>0</v>
      </c>
      <c r="K121" s="67">
        <f t="shared" si="67"/>
        <v>0</v>
      </c>
      <c r="L121" s="169"/>
      <c r="M121" s="61">
        <f t="shared" si="68"/>
        <v>0</v>
      </c>
      <c r="N121" s="67">
        <f t="shared" si="69"/>
        <v>0</v>
      </c>
    </row>
    <row r="122" spans="1:14" ht="11.25" hidden="1" customHeight="1" outlineLevel="1">
      <c r="A122" s="26" t="s">
        <v>100</v>
      </c>
      <c r="B122" s="46"/>
      <c r="C122" s="30"/>
      <c r="D122" s="32"/>
      <c r="E122" s="64"/>
      <c r="F122" s="63"/>
      <c r="G122" s="61">
        <f t="shared" si="64"/>
        <v>0</v>
      </c>
      <c r="H122" s="67">
        <f t="shared" si="65"/>
        <v>0</v>
      </c>
      <c r="I122" s="169"/>
      <c r="J122" s="61">
        <f t="shared" si="66"/>
        <v>0</v>
      </c>
      <c r="K122" s="67">
        <f t="shared" si="67"/>
        <v>0</v>
      </c>
      <c r="L122" s="169"/>
      <c r="M122" s="61">
        <f t="shared" si="68"/>
        <v>0</v>
      </c>
      <c r="N122" s="67">
        <f t="shared" si="69"/>
        <v>0</v>
      </c>
    </row>
    <row r="123" spans="1:14" ht="11.25" hidden="1" customHeight="1" outlineLevel="1">
      <c r="A123" s="26" t="s">
        <v>101</v>
      </c>
      <c r="B123" s="46"/>
      <c r="C123" s="30"/>
      <c r="D123" s="32"/>
      <c r="E123" s="64"/>
      <c r="F123" s="63"/>
      <c r="G123" s="61">
        <f t="shared" si="64"/>
        <v>0</v>
      </c>
      <c r="H123" s="67">
        <f t="shared" si="65"/>
        <v>0</v>
      </c>
      <c r="I123" s="169"/>
      <c r="J123" s="61">
        <f t="shared" si="66"/>
        <v>0</v>
      </c>
      <c r="K123" s="67">
        <f t="shared" si="67"/>
        <v>0</v>
      </c>
      <c r="L123" s="169"/>
      <c r="M123" s="61">
        <f t="shared" si="68"/>
        <v>0</v>
      </c>
      <c r="N123" s="67">
        <f t="shared" si="69"/>
        <v>0</v>
      </c>
    </row>
    <row r="124" spans="1:14" ht="11.25" hidden="1" customHeight="1" outlineLevel="1">
      <c r="A124" s="26" t="s">
        <v>102</v>
      </c>
      <c r="B124" s="46"/>
      <c r="C124" s="30"/>
      <c r="D124" s="32"/>
      <c r="E124" s="64"/>
      <c r="F124" s="63"/>
      <c r="G124" s="61">
        <f t="shared" si="64"/>
        <v>0</v>
      </c>
      <c r="H124" s="67">
        <f t="shared" si="65"/>
        <v>0</v>
      </c>
      <c r="I124" s="169"/>
      <c r="J124" s="61">
        <f t="shared" si="66"/>
        <v>0</v>
      </c>
      <c r="K124" s="67">
        <f t="shared" si="67"/>
        <v>0</v>
      </c>
      <c r="L124" s="169"/>
      <c r="M124" s="61">
        <f t="shared" si="68"/>
        <v>0</v>
      </c>
      <c r="N124" s="67">
        <f t="shared" si="69"/>
        <v>0</v>
      </c>
    </row>
    <row r="125" spans="1:14" ht="11.25" hidden="1" customHeight="1" outlineLevel="1">
      <c r="A125" s="26" t="s">
        <v>103</v>
      </c>
      <c r="B125" s="46"/>
      <c r="C125" s="30"/>
      <c r="D125" s="32"/>
      <c r="E125" s="64"/>
      <c r="F125" s="63"/>
      <c r="G125" s="61">
        <f t="shared" si="64"/>
        <v>0</v>
      </c>
      <c r="H125" s="67">
        <f t="shared" si="65"/>
        <v>0</v>
      </c>
      <c r="I125" s="169"/>
      <c r="J125" s="61">
        <f t="shared" si="66"/>
        <v>0</v>
      </c>
      <c r="K125" s="67">
        <f t="shared" si="67"/>
        <v>0</v>
      </c>
      <c r="L125" s="169"/>
      <c r="M125" s="61">
        <f t="shared" si="68"/>
        <v>0</v>
      </c>
      <c r="N125" s="67">
        <f t="shared" si="69"/>
        <v>0</v>
      </c>
    </row>
    <row r="126" spans="1:14" ht="11.25" hidden="1" customHeight="1" outlineLevel="1">
      <c r="A126" s="26" t="s">
        <v>104</v>
      </c>
      <c r="B126" s="46"/>
      <c r="C126" s="30"/>
      <c r="D126" s="32"/>
      <c r="E126" s="64"/>
      <c r="F126" s="63"/>
      <c r="G126" s="61">
        <f t="shared" si="64"/>
        <v>0</v>
      </c>
      <c r="H126" s="67">
        <f t="shared" si="65"/>
        <v>0</v>
      </c>
      <c r="I126" s="169"/>
      <c r="J126" s="61">
        <f t="shared" si="66"/>
        <v>0</v>
      </c>
      <c r="K126" s="67">
        <f t="shared" si="67"/>
        <v>0</v>
      </c>
      <c r="L126" s="169"/>
      <c r="M126" s="61">
        <f t="shared" si="68"/>
        <v>0</v>
      </c>
      <c r="N126" s="67">
        <f t="shared" si="69"/>
        <v>0</v>
      </c>
    </row>
    <row r="127" spans="1:14" ht="11.25" hidden="1" customHeight="1" outlineLevel="1">
      <c r="A127" s="26" t="s">
        <v>105</v>
      </c>
      <c r="B127" s="46"/>
      <c r="C127" s="30"/>
      <c r="D127" s="32"/>
      <c r="E127" s="64"/>
      <c r="F127" s="63"/>
      <c r="G127" s="61">
        <f t="shared" si="64"/>
        <v>0</v>
      </c>
      <c r="H127" s="67">
        <f t="shared" si="65"/>
        <v>0</v>
      </c>
      <c r="I127" s="169"/>
      <c r="J127" s="61">
        <f t="shared" si="66"/>
        <v>0</v>
      </c>
      <c r="K127" s="67">
        <f t="shared" si="67"/>
        <v>0</v>
      </c>
      <c r="L127" s="169"/>
      <c r="M127" s="61">
        <f t="shared" si="68"/>
        <v>0</v>
      </c>
      <c r="N127" s="67">
        <f t="shared" si="69"/>
        <v>0</v>
      </c>
    </row>
    <row r="128" spans="1:14" ht="11.25" customHeight="1" collapsed="1">
      <c r="A128" s="55">
        <v>14</v>
      </c>
      <c r="B128" s="48"/>
      <c r="C128" s="56" t="s">
        <v>201</v>
      </c>
      <c r="D128" s="57"/>
      <c r="E128" s="58"/>
      <c r="F128" s="58"/>
      <c r="G128" s="59"/>
      <c r="H128" s="66">
        <f>SUM(H129:H138)</f>
        <v>0</v>
      </c>
      <c r="I128" s="167"/>
      <c r="J128" s="59"/>
      <c r="K128" s="66">
        <f>SUM(K129:K138)</f>
        <v>0</v>
      </c>
      <c r="L128" s="167"/>
      <c r="M128" s="59"/>
      <c r="N128" s="66">
        <f>SUM(N129:N138)</f>
        <v>0</v>
      </c>
    </row>
    <row r="129" spans="1:14" ht="11.25" hidden="1" customHeight="1" outlineLevel="1">
      <c r="A129" s="26" t="s">
        <v>106</v>
      </c>
      <c r="B129" s="46"/>
      <c r="C129" s="28"/>
      <c r="D129" s="33"/>
      <c r="E129" s="62"/>
      <c r="F129" s="63"/>
      <c r="G129" s="61">
        <f t="shared" ref="G129:G138" si="70">ROUND(F129*(1+$F$6),2)</f>
        <v>0</v>
      </c>
      <c r="H129" s="67">
        <f t="shared" ref="H129:H138" si="71">ROUND(E129*G129,2)</f>
        <v>0</v>
      </c>
      <c r="I129" s="169"/>
      <c r="J129" s="61">
        <f t="shared" ref="J129:J138" si="72">ROUND(I129*(1+$F$6),2)</f>
        <v>0</v>
      </c>
      <c r="K129" s="67">
        <f t="shared" ref="K129:K138" si="73">ROUND(H129*J129,2)</f>
        <v>0</v>
      </c>
      <c r="L129" s="169"/>
      <c r="M129" s="61">
        <f t="shared" ref="M129:M138" si="74">ROUND(L129*(1+$F$6),2)</f>
        <v>0</v>
      </c>
      <c r="N129" s="67">
        <f t="shared" ref="N129:N138" si="75">ROUND(K129*M129,2)</f>
        <v>0</v>
      </c>
    </row>
    <row r="130" spans="1:14" ht="11.25" hidden="1" customHeight="1" outlineLevel="1">
      <c r="A130" s="26" t="s">
        <v>107</v>
      </c>
      <c r="B130" s="46"/>
      <c r="C130" s="28"/>
      <c r="D130" s="33"/>
      <c r="E130" s="62"/>
      <c r="F130" s="63"/>
      <c r="G130" s="61">
        <f t="shared" si="70"/>
        <v>0</v>
      </c>
      <c r="H130" s="67">
        <f t="shared" si="71"/>
        <v>0</v>
      </c>
      <c r="I130" s="169"/>
      <c r="J130" s="61">
        <f t="shared" si="72"/>
        <v>0</v>
      </c>
      <c r="K130" s="67">
        <f t="shared" si="73"/>
        <v>0</v>
      </c>
      <c r="L130" s="169"/>
      <c r="M130" s="61">
        <f t="shared" si="74"/>
        <v>0</v>
      </c>
      <c r="N130" s="67">
        <f t="shared" si="75"/>
        <v>0</v>
      </c>
    </row>
    <row r="131" spans="1:14" ht="11.25" hidden="1" customHeight="1" outlineLevel="1">
      <c r="A131" s="26" t="s">
        <v>108</v>
      </c>
      <c r="B131" s="46"/>
      <c r="C131" s="30"/>
      <c r="D131" s="32"/>
      <c r="E131" s="64"/>
      <c r="F131" s="63"/>
      <c r="G131" s="61">
        <f t="shared" si="70"/>
        <v>0</v>
      </c>
      <c r="H131" s="67">
        <f t="shared" si="71"/>
        <v>0</v>
      </c>
      <c r="I131" s="169"/>
      <c r="J131" s="61">
        <f t="shared" si="72"/>
        <v>0</v>
      </c>
      <c r="K131" s="67">
        <f t="shared" si="73"/>
        <v>0</v>
      </c>
      <c r="L131" s="169"/>
      <c r="M131" s="61">
        <f t="shared" si="74"/>
        <v>0</v>
      </c>
      <c r="N131" s="67">
        <f t="shared" si="75"/>
        <v>0</v>
      </c>
    </row>
    <row r="132" spans="1:14" ht="11.25" hidden="1" customHeight="1" outlineLevel="1">
      <c r="A132" s="26" t="s">
        <v>109</v>
      </c>
      <c r="B132" s="46"/>
      <c r="C132" s="30"/>
      <c r="D132" s="32"/>
      <c r="E132" s="64"/>
      <c r="F132" s="63"/>
      <c r="G132" s="61">
        <f t="shared" si="70"/>
        <v>0</v>
      </c>
      <c r="H132" s="67">
        <f t="shared" si="71"/>
        <v>0</v>
      </c>
      <c r="I132" s="169"/>
      <c r="J132" s="61">
        <f t="shared" si="72"/>
        <v>0</v>
      </c>
      <c r="K132" s="67">
        <f t="shared" si="73"/>
        <v>0</v>
      </c>
      <c r="L132" s="169"/>
      <c r="M132" s="61">
        <f t="shared" si="74"/>
        <v>0</v>
      </c>
      <c r="N132" s="67">
        <f t="shared" si="75"/>
        <v>0</v>
      </c>
    </row>
    <row r="133" spans="1:14" ht="11.25" hidden="1" customHeight="1" outlineLevel="1">
      <c r="A133" s="26" t="s">
        <v>110</v>
      </c>
      <c r="B133" s="46"/>
      <c r="C133" s="30"/>
      <c r="D133" s="32"/>
      <c r="E133" s="64"/>
      <c r="F133" s="63"/>
      <c r="G133" s="61">
        <f t="shared" si="70"/>
        <v>0</v>
      </c>
      <c r="H133" s="67">
        <f t="shared" si="71"/>
        <v>0</v>
      </c>
      <c r="I133" s="169"/>
      <c r="J133" s="61">
        <f t="shared" si="72"/>
        <v>0</v>
      </c>
      <c r="K133" s="67">
        <f t="shared" si="73"/>
        <v>0</v>
      </c>
      <c r="L133" s="169"/>
      <c r="M133" s="61">
        <f t="shared" si="74"/>
        <v>0</v>
      </c>
      <c r="N133" s="67">
        <f t="shared" si="75"/>
        <v>0</v>
      </c>
    </row>
    <row r="134" spans="1:14" ht="11.25" hidden="1" customHeight="1" outlineLevel="1">
      <c r="A134" s="26" t="s">
        <v>111</v>
      </c>
      <c r="B134" s="46"/>
      <c r="C134" s="30"/>
      <c r="D134" s="32"/>
      <c r="E134" s="64"/>
      <c r="F134" s="63"/>
      <c r="G134" s="61">
        <f t="shared" si="70"/>
        <v>0</v>
      </c>
      <c r="H134" s="67">
        <f t="shared" si="71"/>
        <v>0</v>
      </c>
      <c r="I134" s="169"/>
      <c r="J134" s="61">
        <f t="shared" si="72"/>
        <v>0</v>
      </c>
      <c r="K134" s="67">
        <f t="shared" si="73"/>
        <v>0</v>
      </c>
      <c r="L134" s="169"/>
      <c r="M134" s="61">
        <f t="shared" si="74"/>
        <v>0</v>
      </c>
      <c r="N134" s="67">
        <f t="shared" si="75"/>
        <v>0</v>
      </c>
    </row>
    <row r="135" spans="1:14" ht="11.25" hidden="1" customHeight="1" outlineLevel="1">
      <c r="A135" s="26" t="s">
        <v>112</v>
      </c>
      <c r="B135" s="46"/>
      <c r="C135" s="30"/>
      <c r="D135" s="32"/>
      <c r="E135" s="64"/>
      <c r="F135" s="63"/>
      <c r="G135" s="61">
        <f t="shared" si="70"/>
        <v>0</v>
      </c>
      <c r="H135" s="67">
        <f t="shared" si="71"/>
        <v>0</v>
      </c>
      <c r="I135" s="169"/>
      <c r="J135" s="61">
        <f t="shared" si="72"/>
        <v>0</v>
      </c>
      <c r="K135" s="67">
        <f t="shared" si="73"/>
        <v>0</v>
      </c>
      <c r="L135" s="169"/>
      <c r="M135" s="61">
        <f t="shared" si="74"/>
        <v>0</v>
      </c>
      <c r="N135" s="67">
        <f t="shared" si="75"/>
        <v>0</v>
      </c>
    </row>
    <row r="136" spans="1:14" ht="11.25" hidden="1" customHeight="1" outlineLevel="1">
      <c r="A136" s="26" t="s">
        <v>113</v>
      </c>
      <c r="B136" s="46"/>
      <c r="C136" s="30"/>
      <c r="D136" s="32"/>
      <c r="E136" s="64"/>
      <c r="F136" s="63"/>
      <c r="G136" s="61">
        <f t="shared" si="70"/>
        <v>0</v>
      </c>
      <c r="H136" s="67">
        <f t="shared" si="71"/>
        <v>0</v>
      </c>
      <c r="I136" s="169"/>
      <c r="J136" s="61">
        <f t="shared" si="72"/>
        <v>0</v>
      </c>
      <c r="K136" s="67">
        <f t="shared" si="73"/>
        <v>0</v>
      </c>
      <c r="L136" s="169"/>
      <c r="M136" s="61">
        <f t="shared" si="74"/>
        <v>0</v>
      </c>
      <c r="N136" s="67">
        <f t="shared" si="75"/>
        <v>0</v>
      </c>
    </row>
    <row r="137" spans="1:14" ht="11.25" hidden="1" customHeight="1" outlineLevel="1">
      <c r="A137" s="26" t="s">
        <v>114</v>
      </c>
      <c r="B137" s="46"/>
      <c r="C137" s="30"/>
      <c r="D137" s="32"/>
      <c r="E137" s="64"/>
      <c r="F137" s="63"/>
      <c r="G137" s="61">
        <f t="shared" si="70"/>
        <v>0</v>
      </c>
      <c r="H137" s="67">
        <f t="shared" si="71"/>
        <v>0</v>
      </c>
      <c r="I137" s="169"/>
      <c r="J137" s="61">
        <f t="shared" si="72"/>
        <v>0</v>
      </c>
      <c r="K137" s="67">
        <f t="shared" si="73"/>
        <v>0</v>
      </c>
      <c r="L137" s="169"/>
      <c r="M137" s="61">
        <f t="shared" si="74"/>
        <v>0</v>
      </c>
      <c r="N137" s="67">
        <f t="shared" si="75"/>
        <v>0</v>
      </c>
    </row>
    <row r="138" spans="1:14" ht="11.25" hidden="1" customHeight="1" outlineLevel="1">
      <c r="A138" s="26" t="s">
        <v>115</v>
      </c>
      <c r="B138" s="46"/>
      <c r="C138" s="30"/>
      <c r="D138" s="32"/>
      <c r="E138" s="64"/>
      <c r="F138" s="63"/>
      <c r="G138" s="61">
        <f t="shared" si="70"/>
        <v>0</v>
      </c>
      <c r="H138" s="67">
        <f t="shared" si="71"/>
        <v>0</v>
      </c>
      <c r="I138" s="169"/>
      <c r="J138" s="61">
        <f t="shared" si="72"/>
        <v>0</v>
      </c>
      <c r="K138" s="67">
        <f t="shared" si="73"/>
        <v>0</v>
      </c>
      <c r="L138" s="169"/>
      <c r="M138" s="61">
        <f t="shared" si="74"/>
        <v>0</v>
      </c>
      <c r="N138" s="67">
        <f t="shared" si="75"/>
        <v>0</v>
      </c>
    </row>
    <row r="139" spans="1:14" ht="11.25" customHeight="1" collapsed="1">
      <c r="A139" s="55">
        <v>15</v>
      </c>
      <c r="B139" s="48"/>
      <c r="C139" s="56" t="s">
        <v>201</v>
      </c>
      <c r="D139" s="57"/>
      <c r="E139" s="58"/>
      <c r="F139" s="58"/>
      <c r="G139" s="59"/>
      <c r="H139" s="66">
        <f>SUM(H140:H149)</f>
        <v>0</v>
      </c>
      <c r="I139" s="167"/>
      <c r="J139" s="59"/>
      <c r="K139" s="66">
        <f>SUM(K140:K149)</f>
        <v>0</v>
      </c>
      <c r="L139" s="167"/>
      <c r="M139" s="59"/>
      <c r="N139" s="66">
        <f>SUM(N140:N149)</f>
        <v>0</v>
      </c>
    </row>
    <row r="140" spans="1:14" ht="11.25" hidden="1" customHeight="1" outlineLevel="1">
      <c r="A140" s="26" t="s">
        <v>116</v>
      </c>
      <c r="B140" s="46"/>
      <c r="C140" s="30"/>
      <c r="D140" s="32"/>
      <c r="E140" s="64"/>
      <c r="F140" s="63"/>
      <c r="G140" s="61">
        <f t="shared" ref="G140:G149" si="76">ROUND(F140*(1+$F$6),2)</f>
        <v>0</v>
      </c>
      <c r="H140" s="67">
        <f t="shared" ref="H140:H149" si="77">ROUND(E140*G140,2)</f>
        <v>0</v>
      </c>
      <c r="I140" s="169"/>
      <c r="J140" s="61">
        <f t="shared" ref="J140:J149" si="78">ROUND(I140*(1+$F$6),2)</f>
        <v>0</v>
      </c>
      <c r="K140" s="67">
        <f t="shared" ref="K140:K149" si="79">ROUND(H140*J140,2)</f>
        <v>0</v>
      </c>
      <c r="L140" s="169"/>
      <c r="M140" s="61">
        <f t="shared" ref="M140:M149" si="80">ROUND(L140*(1+$F$6),2)</f>
        <v>0</v>
      </c>
      <c r="N140" s="67">
        <f t="shared" ref="N140:N149" si="81">ROUND(K140*M140,2)</f>
        <v>0</v>
      </c>
    </row>
    <row r="141" spans="1:14" ht="11.25" hidden="1" customHeight="1" outlineLevel="1">
      <c r="A141" s="26" t="s">
        <v>117</v>
      </c>
      <c r="B141" s="46"/>
      <c r="C141" s="30"/>
      <c r="D141" s="32"/>
      <c r="E141" s="64"/>
      <c r="F141" s="63"/>
      <c r="G141" s="61">
        <f t="shared" si="76"/>
        <v>0</v>
      </c>
      <c r="H141" s="67">
        <f t="shared" si="77"/>
        <v>0</v>
      </c>
      <c r="I141" s="169"/>
      <c r="J141" s="61">
        <f t="shared" si="78"/>
        <v>0</v>
      </c>
      <c r="K141" s="67">
        <f t="shared" si="79"/>
        <v>0</v>
      </c>
      <c r="L141" s="169"/>
      <c r="M141" s="61">
        <f t="shared" si="80"/>
        <v>0</v>
      </c>
      <c r="N141" s="67">
        <f t="shared" si="81"/>
        <v>0</v>
      </c>
    </row>
    <row r="142" spans="1:14" ht="11.25" hidden="1" customHeight="1" outlineLevel="1">
      <c r="A142" s="26" t="s">
        <v>118</v>
      </c>
      <c r="B142" s="46"/>
      <c r="C142" s="30"/>
      <c r="D142" s="32"/>
      <c r="E142" s="64"/>
      <c r="F142" s="63"/>
      <c r="G142" s="61">
        <f t="shared" si="76"/>
        <v>0</v>
      </c>
      <c r="H142" s="67">
        <f t="shared" si="77"/>
        <v>0</v>
      </c>
      <c r="I142" s="169"/>
      <c r="J142" s="61">
        <f t="shared" si="78"/>
        <v>0</v>
      </c>
      <c r="K142" s="67">
        <f t="shared" si="79"/>
        <v>0</v>
      </c>
      <c r="L142" s="169"/>
      <c r="M142" s="61">
        <f t="shared" si="80"/>
        <v>0</v>
      </c>
      <c r="N142" s="67">
        <f t="shared" si="81"/>
        <v>0</v>
      </c>
    </row>
    <row r="143" spans="1:14" ht="11.25" hidden="1" customHeight="1" outlineLevel="1">
      <c r="A143" s="26" t="s">
        <v>119</v>
      </c>
      <c r="B143" s="46"/>
      <c r="C143" s="30"/>
      <c r="D143" s="32"/>
      <c r="E143" s="64"/>
      <c r="F143" s="63"/>
      <c r="G143" s="61">
        <f t="shared" si="76"/>
        <v>0</v>
      </c>
      <c r="H143" s="67">
        <f t="shared" si="77"/>
        <v>0</v>
      </c>
      <c r="I143" s="169"/>
      <c r="J143" s="61">
        <f t="shared" si="78"/>
        <v>0</v>
      </c>
      <c r="K143" s="67">
        <f t="shared" si="79"/>
        <v>0</v>
      </c>
      <c r="L143" s="169"/>
      <c r="M143" s="61">
        <f t="shared" si="80"/>
        <v>0</v>
      </c>
      <c r="N143" s="67">
        <f t="shared" si="81"/>
        <v>0</v>
      </c>
    </row>
    <row r="144" spans="1:14" ht="11.25" hidden="1" customHeight="1" outlineLevel="1">
      <c r="A144" s="26" t="s">
        <v>120</v>
      </c>
      <c r="B144" s="46"/>
      <c r="C144" s="30"/>
      <c r="D144" s="32"/>
      <c r="E144" s="64"/>
      <c r="F144" s="63"/>
      <c r="G144" s="61">
        <f t="shared" si="76"/>
        <v>0</v>
      </c>
      <c r="H144" s="67">
        <f t="shared" si="77"/>
        <v>0</v>
      </c>
      <c r="I144" s="169"/>
      <c r="J144" s="61">
        <f t="shared" si="78"/>
        <v>0</v>
      </c>
      <c r="K144" s="67">
        <f t="shared" si="79"/>
        <v>0</v>
      </c>
      <c r="L144" s="169"/>
      <c r="M144" s="61">
        <f t="shared" si="80"/>
        <v>0</v>
      </c>
      <c r="N144" s="67">
        <f t="shared" si="81"/>
        <v>0</v>
      </c>
    </row>
    <row r="145" spans="1:14" ht="11.25" hidden="1" customHeight="1" outlineLevel="1">
      <c r="A145" s="26" t="s">
        <v>121</v>
      </c>
      <c r="B145" s="46"/>
      <c r="C145" s="30"/>
      <c r="D145" s="32"/>
      <c r="E145" s="64"/>
      <c r="F145" s="63"/>
      <c r="G145" s="61">
        <f t="shared" si="76"/>
        <v>0</v>
      </c>
      <c r="H145" s="67">
        <f t="shared" si="77"/>
        <v>0</v>
      </c>
      <c r="I145" s="169"/>
      <c r="J145" s="61">
        <f t="shared" si="78"/>
        <v>0</v>
      </c>
      <c r="K145" s="67">
        <f t="shared" si="79"/>
        <v>0</v>
      </c>
      <c r="L145" s="169"/>
      <c r="M145" s="61">
        <f t="shared" si="80"/>
        <v>0</v>
      </c>
      <c r="N145" s="67">
        <f t="shared" si="81"/>
        <v>0</v>
      </c>
    </row>
    <row r="146" spans="1:14" ht="11.25" hidden="1" customHeight="1" outlineLevel="1">
      <c r="A146" s="26" t="s">
        <v>211</v>
      </c>
      <c r="B146" s="46"/>
      <c r="C146" s="30"/>
      <c r="D146" s="32"/>
      <c r="E146" s="64"/>
      <c r="F146" s="63"/>
      <c r="G146" s="61">
        <f t="shared" si="76"/>
        <v>0</v>
      </c>
      <c r="H146" s="67">
        <f t="shared" si="77"/>
        <v>0</v>
      </c>
      <c r="I146" s="169"/>
      <c r="J146" s="61">
        <f t="shared" si="78"/>
        <v>0</v>
      </c>
      <c r="K146" s="67">
        <f t="shared" si="79"/>
        <v>0</v>
      </c>
      <c r="L146" s="169"/>
      <c r="M146" s="61">
        <f t="shared" si="80"/>
        <v>0</v>
      </c>
      <c r="N146" s="67">
        <f t="shared" si="81"/>
        <v>0</v>
      </c>
    </row>
    <row r="147" spans="1:14" ht="11.25" hidden="1" customHeight="1" outlineLevel="1">
      <c r="A147" s="26" t="s">
        <v>212</v>
      </c>
      <c r="B147" s="46"/>
      <c r="C147" s="30"/>
      <c r="D147" s="32"/>
      <c r="E147" s="64"/>
      <c r="F147" s="63"/>
      <c r="G147" s="61">
        <f t="shared" si="76"/>
        <v>0</v>
      </c>
      <c r="H147" s="67">
        <f t="shared" si="77"/>
        <v>0</v>
      </c>
      <c r="I147" s="169"/>
      <c r="J147" s="61">
        <f t="shared" si="78"/>
        <v>0</v>
      </c>
      <c r="K147" s="67">
        <f t="shared" si="79"/>
        <v>0</v>
      </c>
      <c r="L147" s="169"/>
      <c r="M147" s="61">
        <f t="shared" si="80"/>
        <v>0</v>
      </c>
      <c r="N147" s="67">
        <f t="shared" si="81"/>
        <v>0</v>
      </c>
    </row>
    <row r="148" spans="1:14" ht="11.25" hidden="1" customHeight="1" outlineLevel="1">
      <c r="A148" s="26" t="s">
        <v>213</v>
      </c>
      <c r="B148" s="46"/>
      <c r="C148" s="30"/>
      <c r="D148" s="32"/>
      <c r="E148" s="64"/>
      <c r="F148" s="63"/>
      <c r="G148" s="61">
        <f t="shared" si="76"/>
        <v>0</v>
      </c>
      <c r="H148" s="67">
        <f t="shared" si="77"/>
        <v>0</v>
      </c>
      <c r="I148" s="169"/>
      <c r="J148" s="61">
        <f t="shared" si="78"/>
        <v>0</v>
      </c>
      <c r="K148" s="67">
        <f t="shared" si="79"/>
        <v>0</v>
      </c>
      <c r="L148" s="169"/>
      <c r="M148" s="61">
        <f t="shared" si="80"/>
        <v>0</v>
      </c>
      <c r="N148" s="67">
        <f t="shared" si="81"/>
        <v>0</v>
      </c>
    </row>
    <row r="149" spans="1:14" ht="11.25" hidden="1" customHeight="1" outlineLevel="1">
      <c r="A149" s="26" t="s">
        <v>214</v>
      </c>
      <c r="B149" s="46"/>
      <c r="C149" s="30"/>
      <c r="D149" s="32"/>
      <c r="E149" s="64"/>
      <c r="F149" s="63"/>
      <c r="G149" s="61">
        <f t="shared" si="76"/>
        <v>0</v>
      </c>
      <c r="H149" s="67">
        <f t="shared" si="77"/>
        <v>0</v>
      </c>
      <c r="I149" s="169"/>
      <c r="J149" s="61">
        <f t="shared" si="78"/>
        <v>0</v>
      </c>
      <c r="K149" s="67">
        <f t="shared" si="79"/>
        <v>0</v>
      </c>
      <c r="L149" s="169"/>
      <c r="M149" s="61">
        <f t="shared" si="80"/>
        <v>0</v>
      </c>
      <c r="N149" s="67">
        <f t="shared" si="81"/>
        <v>0</v>
      </c>
    </row>
    <row r="150" spans="1:14" ht="9" collapsed="1">
      <c r="A150" s="55">
        <v>16</v>
      </c>
      <c r="B150" s="48"/>
      <c r="C150" s="56" t="s">
        <v>201</v>
      </c>
      <c r="D150" s="57"/>
      <c r="E150" s="58"/>
      <c r="F150" s="58"/>
      <c r="G150" s="59"/>
      <c r="H150" s="66">
        <f>SUM(H151:H160)</f>
        <v>0</v>
      </c>
      <c r="I150" s="167"/>
      <c r="J150" s="59"/>
      <c r="K150" s="66">
        <f>SUM(K151:K160)</f>
        <v>0</v>
      </c>
      <c r="L150" s="167"/>
      <c r="M150" s="59"/>
      <c r="N150" s="66">
        <f>SUM(N151:N160)</f>
        <v>0</v>
      </c>
    </row>
    <row r="151" spans="1:14" ht="9" hidden="1" outlineLevel="1">
      <c r="A151" s="26" t="s">
        <v>122</v>
      </c>
      <c r="B151" s="46"/>
      <c r="C151" s="30"/>
      <c r="D151" s="32"/>
      <c r="E151" s="64"/>
      <c r="F151" s="63"/>
      <c r="G151" s="61">
        <f t="shared" ref="G151:G160" si="82">ROUND(F151*(1+$F$6),2)</f>
        <v>0</v>
      </c>
      <c r="H151" s="67">
        <f t="shared" ref="H151:H160" si="83">ROUND(E151*G151,2)</f>
        <v>0</v>
      </c>
    </row>
    <row r="152" spans="1:14" ht="11.25" hidden="1" customHeight="1" outlineLevel="1">
      <c r="A152" s="26" t="s">
        <v>123</v>
      </c>
      <c r="B152" s="46"/>
      <c r="C152" s="30"/>
      <c r="D152" s="32"/>
      <c r="E152" s="64"/>
      <c r="F152" s="63"/>
      <c r="G152" s="61">
        <f t="shared" si="82"/>
        <v>0</v>
      </c>
      <c r="H152" s="67">
        <f t="shared" si="83"/>
        <v>0</v>
      </c>
    </row>
    <row r="153" spans="1:14" ht="11.25" hidden="1" customHeight="1" outlineLevel="1">
      <c r="A153" s="26" t="s">
        <v>124</v>
      </c>
      <c r="B153" s="46"/>
      <c r="C153" s="30"/>
      <c r="D153" s="32"/>
      <c r="E153" s="64"/>
      <c r="F153" s="63"/>
      <c r="G153" s="61">
        <f t="shared" si="82"/>
        <v>0</v>
      </c>
      <c r="H153" s="67">
        <f t="shared" si="83"/>
        <v>0</v>
      </c>
    </row>
    <row r="154" spans="1:14" ht="11.25" hidden="1" customHeight="1" outlineLevel="1">
      <c r="A154" s="26" t="s">
        <v>125</v>
      </c>
      <c r="B154" s="46"/>
      <c r="C154" s="30"/>
      <c r="D154" s="32"/>
      <c r="E154" s="64"/>
      <c r="F154" s="63"/>
      <c r="G154" s="61">
        <f t="shared" si="82"/>
        <v>0</v>
      </c>
      <c r="H154" s="67">
        <f t="shared" si="83"/>
        <v>0</v>
      </c>
    </row>
    <row r="155" spans="1:14" ht="11.25" hidden="1" customHeight="1" outlineLevel="1">
      <c r="A155" s="26" t="s">
        <v>215</v>
      </c>
      <c r="B155" s="46"/>
      <c r="C155" s="30"/>
      <c r="D155" s="32"/>
      <c r="E155" s="64"/>
      <c r="F155" s="63"/>
      <c r="G155" s="61">
        <f t="shared" si="82"/>
        <v>0</v>
      </c>
      <c r="H155" s="67">
        <f t="shared" si="83"/>
        <v>0</v>
      </c>
    </row>
    <row r="156" spans="1:14" ht="11.25" hidden="1" customHeight="1" outlineLevel="1">
      <c r="A156" s="26" t="s">
        <v>216</v>
      </c>
      <c r="B156" s="46"/>
      <c r="C156" s="30"/>
      <c r="D156" s="32"/>
      <c r="E156" s="64"/>
      <c r="F156" s="63"/>
      <c r="G156" s="61">
        <f t="shared" si="82"/>
        <v>0</v>
      </c>
      <c r="H156" s="67">
        <f t="shared" si="83"/>
        <v>0</v>
      </c>
    </row>
    <row r="157" spans="1:14" ht="11.25" hidden="1" customHeight="1" outlineLevel="1">
      <c r="A157" s="26" t="s">
        <v>217</v>
      </c>
      <c r="B157" s="46"/>
      <c r="C157" s="30"/>
      <c r="D157" s="32"/>
      <c r="E157" s="64"/>
      <c r="F157" s="63"/>
      <c r="G157" s="61">
        <f t="shared" si="82"/>
        <v>0</v>
      </c>
      <c r="H157" s="67">
        <f t="shared" si="83"/>
        <v>0</v>
      </c>
    </row>
    <row r="158" spans="1:14" ht="11.25" hidden="1" customHeight="1" outlineLevel="1">
      <c r="A158" s="26" t="s">
        <v>218</v>
      </c>
      <c r="B158" s="46"/>
      <c r="C158" s="30"/>
      <c r="D158" s="32"/>
      <c r="E158" s="64"/>
      <c r="F158" s="63"/>
      <c r="G158" s="61">
        <f t="shared" si="82"/>
        <v>0</v>
      </c>
      <c r="H158" s="67">
        <f t="shared" si="83"/>
        <v>0</v>
      </c>
    </row>
    <row r="159" spans="1:14" ht="11.25" hidden="1" customHeight="1" outlineLevel="1">
      <c r="A159" s="26" t="s">
        <v>219</v>
      </c>
      <c r="B159" s="46"/>
      <c r="C159" s="30"/>
      <c r="D159" s="32"/>
      <c r="E159" s="64"/>
      <c r="F159" s="63"/>
      <c r="G159" s="61">
        <f t="shared" si="82"/>
        <v>0</v>
      </c>
      <c r="H159" s="67">
        <f t="shared" si="83"/>
        <v>0</v>
      </c>
    </row>
    <row r="160" spans="1:14" ht="11.25" hidden="1" customHeight="1" outlineLevel="1">
      <c r="A160" s="26" t="s">
        <v>220</v>
      </c>
      <c r="B160" s="46"/>
      <c r="C160" s="30"/>
      <c r="D160" s="32"/>
      <c r="E160" s="64"/>
      <c r="F160" s="63"/>
      <c r="G160" s="61">
        <f t="shared" si="82"/>
        <v>0</v>
      </c>
      <c r="H160" s="67">
        <f t="shared" si="83"/>
        <v>0</v>
      </c>
    </row>
    <row r="161" spans="1:14" ht="11.25" customHeight="1" collapsed="1">
      <c r="A161" s="306" t="s">
        <v>296</v>
      </c>
      <c r="B161" s="307"/>
      <c r="C161" s="307"/>
      <c r="D161" s="307"/>
      <c r="E161" s="307"/>
      <c r="F161" s="307"/>
      <c r="G161" s="308"/>
      <c r="H161" s="68">
        <f>SUM(H9:H150)/2</f>
        <v>1750</v>
      </c>
      <c r="I161" s="167">
        <f>ROUND(K161/H161,4)</f>
        <v>0.1643</v>
      </c>
      <c r="J161" s="59"/>
      <c r="K161" s="68">
        <f>SUM(K9:K150)/2</f>
        <v>287.5</v>
      </c>
      <c r="L161" s="167">
        <f>ROUND(N161/H161,4)</f>
        <v>0</v>
      </c>
      <c r="M161" s="59"/>
      <c r="N161" s="68">
        <f>SUM(N9:N150)/2</f>
        <v>0</v>
      </c>
    </row>
    <row r="162" spans="1:14" ht="11.25" customHeight="1">
      <c r="A162" s="309" t="s">
        <v>297</v>
      </c>
      <c r="B162" s="309"/>
      <c r="C162" s="309"/>
      <c r="D162" s="309"/>
      <c r="E162" s="309"/>
      <c r="F162" s="309"/>
      <c r="G162" s="310">
        <f>ROUND((K161-K9)/(H161-H9),4)</f>
        <v>0.1</v>
      </c>
      <c r="H162" s="310"/>
      <c r="I162" s="311" t="s">
        <v>298</v>
      </c>
      <c r="J162" s="312"/>
      <c r="K162" s="312"/>
      <c r="L162" s="312"/>
      <c r="M162" s="312"/>
      <c r="N162" s="312"/>
    </row>
    <row r="163" spans="1:14" ht="11.25" customHeight="1">
      <c r="A163" s="211" t="s">
        <v>197</v>
      </c>
      <c r="B163" s="212"/>
      <c r="C163" s="212"/>
      <c r="D163" s="212"/>
      <c r="E163" s="212"/>
      <c r="F163" s="212"/>
      <c r="G163" s="212"/>
      <c r="H163" s="213"/>
      <c r="I163" s="299" t="s">
        <v>299</v>
      </c>
      <c r="J163" s="300"/>
      <c r="K163" s="301"/>
      <c r="L163" s="302">
        <f>H161</f>
        <v>1750</v>
      </c>
      <c r="M163" s="303"/>
      <c r="N163" s="167">
        <v>1</v>
      </c>
    </row>
    <row r="164" spans="1:14" ht="11.25" customHeight="1">
      <c r="A164" s="208"/>
      <c r="B164" s="209"/>
      <c r="C164" s="209"/>
      <c r="D164" s="209"/>
      <c r="E164" s="209"/>
      <c r="F164" s="209"/>
      <c r="G164" s="209"/>
      <c r="H164" s="210"/>
      <c r="I164" s="299" t="s">
        <v>300</v>
      </c>
      <c r="J164" s="300"/>
      <c r="K164" s="301"/>
      <c r="L164" s="302">
        <f>N161</f>
        <v>0</v>
      </c>
      <c r="M164" s="303"/>
      <c r="N164" s="167">
        <f>L164/L163</f>
        <v>0</v>
      </c>
    </row>
    <row r="165" spans="1:14" ht="11.25" customHeight="1">
      <c r="A165" s="208"/>
      <c r="B165" s="209"/>
      <c r="C165" s="209"/>
      <c r="D165" s="209"/>
      <c r="E165" s="209"/>
      <c r="F165" s="209"/>
      <c r="G165" s="209"/>
      <c r="H165" s="210"/>
      <c r="I165" s="304" t="s">
        <v>301</v>
      </c>
      <c r="J165" s="304"/>
      <c r="K165" s="304"/>
      <c r="L165" s="305">
        <f>K161</f>
        <v>287.5</v>
      </c>
      <c r="M165" s="304"/>
      <c r="N165" s="172">
        <f>L165/L163</f>
        <v>0.16428571428571428</v>
      </c>
    </row>
    <row r="166" spans="1:14" ht="11.25" customHeight="1">
      <c r="A166" s="296" t="s">
        <v>198</v>
      </c>
      <c r="B166" s="297"/>
      <c r="C166" s="297"/>
      <c r="D166" s="297"/>
      <c r="E166" s="297"/>
      <c r="F166" s="297"/>
      <c r="G166" s="297"/>
      <c r="H166" s="298"/>
      <c r="I166" s="296" t="s">
        <v>302</v>
      </c>
      <c r="J166" s="297"/>
      <c r="K166" s="297"/>
      <c r="L166" s="297"/>
      <c r="M166" s="297"/>
      <c r="N166" s="298"/>
    </row>
    <row r="167" spans="1:14" ht="11.25" customHeight="1">
      <c r="A167" s="161"/>
      <c r="B167" s="173"/>
      <c r="C167" s="162"/>
      <c r="D167" s="162"/>
      <c r="E167" s="162"/>
      <c r="F167" s="162"/>
      <c r="G167" s="162"/>
      <c r="H167" s="163"/>
      <c r="I167" s="21"/>
      <c r="J167" s="21"/>
      <c r="K167" s="21"/>
      <c r="L167" s="21"/>
      <c r="M167" s="21"/>
      <c r="N167" s="174"/>
    </row>
    <row r="168" spans="1:14" ht="11.25" customHeight="1">
      <c r="A168" s="143"/>
      <c r="B168" s="49"/>
      <c r="C168" s="144"/>
      <c r="D168" s="144"/>
      <c r="E168" s="144"/>
      <c r="F168" s="144"/>
      <c r="G168" s="144"/>
      <c r="H168" s="145"/>
      <c r="I168" s="175"/>
      <c r="J168" s="176"/>
      <c r="K168" s="175"/>
      <c r="L168" s="175"/>
      <c r="M168" s="175"/>
      <c r="N168" s="177"/>
    </row>
    <row r="169" spans="1:14" ht="11.25" customHeight="1">
      <c r="A169" s="143"/>
      <c r="B169" s="49"/>
      <c r="C169" s="144"/>
      <c r="D169" s="144"/>
      <c r="E169" s="144"/>
      <c r="F169" s="144"/>
      <c r="G169" s="144"/>
      <c r="H169" s="145"/>
      <c r="I169" s="175"/>
      <c r="J169" s="176"/>
      <c r="K169" s="175"/>
      <c r="L169" s="175"/>
      <c r="M169" s="175"/>
      <c r="N169" s="177"/>
    </row>
    <row r="170" spans="1:14" ht="11.25" customHeight="1">
      <c r="A170" s="143"/>
      <c r="B170" s="49"/>
      <c r="C170" s="144"/>
      <c r="D170" s="144"/>
      <c r="E170" s="144"/>
      <c r="F170" s="144"/>
      <c r="G170" s="144"/>
      <c r="H170" s="145"/>
      <c r="I170" s="175"/>
      <c r="J170" s="175"/>
      <c r="K170" s="175"/>
      <c r="L170" s="175"/>
      <c r="M170" s="175"/>
      <c r="N170" s="177"/>
    </row>
    <row r="171" spans="1:14" ht="11.25" customHeight="1">
      <c r="A171" s="43"/>
      <c r="B171" s="50"/>
      <c r="C171" s="44"/>
      <c r="D171" s="44"/>
      <c r="E171" s="44"/>
      <c r="F171" s="44"/>
      <c r="G171" s="44"/>
      <c r="H171" s="45"/>
      <c r="I171" s="178"/>
      <c r="J171" s="178"/>
      <c r="K171" s="178"/>
      <c r="L171" s="178"/>
      <c r="M171" s="178"/>
      <c r="N171" s="179"/>
    </row>
    <row r="172" spans="1:14" ht="11.25" customHeight="1">
      <c r="A172" s="34"/>
      <c r="B172" s="51"/>
      <c r="C172" s="35"/>
      <c r="D172" s="34"/>
      <c r="E172" s="36"/>
      <c r="F172" s="37"/>
      <c r="G172" s="37"/>
      <c r="H172" s="37"/>
    </row>
    <row r="173" spans="1:14" ht="11.25" customHeight="1">
      <c r="C173" s="39"/>
    </row>
    <row r="174" spans="1:14" ht="11.25" customHeight="1">
      <c r="C174" s="39"/>
    </row>
    <row r="175" spans="1:14" ht="11.25" customHeight="1">
      <c r="C175" s="39"/>
    </row>
    <row r="176" spans="1:14" ht="11.25" customHeight="1">
      <c r="C176" s="39"/>
    </row>
  </sheetData>
  <mergeCells count="38">
    <mergeCell ref="A1:N1"/>
    <mergeCell ref="A2:B2"/>
    <mergeCell ref="C2:H2"/>
    <mergeCell ref="I2:N2"/>
    <mergeCell ref="A3:B3"/>
    <mergeCell ref="C3:H3"/>
    <mergeCell ref="J3:K3"/>
    <mergeCell ref="L3:N3"/>
    <mergeCell ref="A4:B4"/>
    <mergeCell ref="C4:H4"/>
    <mergeCell ref="J4:K4"/>
    <mergeCell ref="L4:N4"/>
    <mergeCell ref="A5:B5"/>
    <mergeCell ref="C5:H5"/>
    <mergeCell ref="I5:J5"/>
    <mergeCell ref="L5:N5"/>
    <mergeCell ref="A6:B6"/>
    <mergeCell ref="C6:D6"/>
    <mergeCell ref="I6:J6"/>
    <mergeCell ref="L6:N6"/>
    <mergeCell ref="A7:H7"/>
    <mergeCell ref="I7:K7"/>
    <mergeCell ref="L7:N7"/>
    <mergeCell ref="A161:G161"/>
    <mergeCell ref="A162:F162"/>
    <mergeCell ref="G162:H162"/>
    <mergeCell ref="I162:N162"/>
    <mergeCell ref="A163:H163"/>
    <mergeCell ref="I163:K163"/>
    <mergeCell ref="L163:M163"/>
    <mergeCell ref="A166:H166"/>
    <mergeCell ref="I166:N166"/>
    <mergeCell ref="A164:H164"/>
    <mergeCell ref="I164:K164"/>
    <mergeCell ref="L164:M164"/>
    <mergeCell ref="A165:H165"/>
    <mergeCell ref="I165:K165"/>
    <mergeCell ref="L165:M165"/>
  </mergeCells>
  <printOptions horizontalCentered="1"/>
  <pageMargins left="0.19685039370078741" right="0.19685039370078741" top="1.3779527559055118" bottom="0.59055118110236227" header="0.19685039370078741" footer="0.19685039370078741"/>
  <pageSetup paperSize="9" orientation="landscape" r:id="rId1"/>
  <headerFooter>
    <oddHeader>&amp;C&amp;"Arial,Normal"&amp;7&amp;G 
MINISTÉRIO DA EDUCAÇÃO
SECRETARIA DE EDUCAÇÃO PROFISSIONAL E TECNOLÓGICA
INSTITUTO FEDERAL DE EDUCAÇÃO, CIÊNCIA E TEC. DE RORAIMA
(TIMBRE DA EMPRESA)</oddHeader>
    <oddFooter>&amp;C&amp;"Arial,Normal"&amp;7(Endereço completo da empresa)
(telefone e email)</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workbookViewId="0">
      <selection activeCell="B13" sqref="B13"/>
    </sheetView>
  </sheetViews>
  <sheetFormatPr defaultRowHeight="12.75"/>
  <cols>
    <col min="1" max="1" width="23.7109375" style="180" customWidth="1"/>
    <col min="2" max="2" width="84" style="180" customWidth="1"/>
    <col min="3" max="16384" width="9.140625" style="180"/>
  </cols>
  <sheetData>
    <row r="1" spans="1:2" ht="12.75" customHeight="1">
      <c r="A1" s="181" t="s">
        <v>305</v>
      </c>
      <c r="B1" s="182" t="s">
        <v>309</v>
      </c>
    </row>
    <row r="2" spans="1:2" ht="25.5">
      <c r="A2" s="181" t="s">
        <v>230</v>
      </c>
      <c r="B2" s="182" t="s">
        <v>430</v>
      </c>
    </row>
    <row r="3" spans="1:2">
      <c r="A3" s="181" t="s">
        <v>224</v>
      </c>
      <c r="B3" s="182" t="s">
        <v>310</v>
      </c>
    </row>
    <row r="4" spans="1:2" ht="12.75" customHeight="1">
      <c r="A4" s="181" t="s">
        <v>307</v>
      </c>
      <c r="B4" s="182" t="s">
        <v>311</v>
      </c>
    </row>
  </sheetData>
  <pageMargins left="0.511811024" right="0.511811024" top="0.78740157499999996" bottom="0.78740157499999996" header="0.31496062000000002" footer="0.31496062000000002"/>
  <pageSetup orientation="portrait" horizontalDpi="30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6</vt:i4>
      </vt:variant>
    </vt:vector>
  </HeadingPairs>
  <TitlesOfParts>
    <vt:vector size="13" baseType="lpstr">
      <vt:lpstr>A3 PLANILHA DE ORÇAMENTO</vt:lpstr>
      <vt:lpstr>A4 COMPOSIÇÕES AUXILIARES</vt:lpstr>
      <vt:lpstr>A5 COMPOSIÇÃO BDI</vt:lpstr>
      <vt:lpstr>A6 COMPOSIÇÃO DE ENCARGOS</vt:lpstr>
      <vt:lpstr>A7 CRONOGRAMA</vt:lpstr>
      <vt:lpstr>A8 MODELO BOLETIM DE MED</vt:lpstr>
      <vt:lpstr>CABEÇALHO (NÃO IMPRIMIR)</vt:lpstr>
      <vt:lpstr>'A3 PLANILHA DE ORÇAMENTO'!Area_de_impressao</vt:lpstr>
      <vt:lpstr>'A4 COMPOSIÇÕES AUXILIARES'!Area_de_impressao</vt:lpstr>
      <vt:lpstr>'A3 PLANILHA DE ORÇAMENTO'!Titulos_de_impressao</vt:lpstr>
      <vt:lpstr>'A4 COMPOSIÇÕES AUXILIARES'!Titulos_de_impressao</vt:lpstr>
      <vt:lpstr>'A7 CRONOGRAMA'!Titulos_de_impressao</vt:lpstr>
      <vt:lpstr>'A8 MODELO BOLETIM DE MED'!Titulos_de_impressao</vt:lpstr>
    </vt:vector>
  </TitlesOfParts>
  <Company>Instituto Federal de Roraima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Rodrigo da Silva Santos</dc:creator>
  <cp:lastModifiedBy>Ítalo Harry Cunha Chitlal</cp:lastModifiedBy>
  <cp:lastPrinted>2019-07-17T15:28:23Z</cp:lastPrinted>
  <dcterms:created xsi:type="dcterms:W3CDTF">2014-08-05T13:44:08Z</dcterms:created>
  <dcterms:modified xsi:type="dcterms:W3CDTF">2019-07-17T15:40:02Z</dcterms:modified>
</cp:coreProperties>
</file>